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xl/comments2.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firstSheet="8" activeTab="14"/>
  </bookViews>
  <sheets>
    <sheet name="distribuccion presupuestal" sheetId="18" r:id="rId1"/>
    <sheet name="dir. desarrollo" sheetId="1" r:id="rId2"/>
    <sheet name="dir. telecomunicaciones" sheetId="7" r:id="rId3"/>
    <sheet name="dir. seg. aerop." sheetId="4" r:id="rId4"/>
    <sheet name="dir. navegacion aerea" sheetId="5" r:id="rId5"/>
    <sheet name="sec. general" sheetId="11" r:id="rId6"/>
    <sheet name="dir. informatica" sheetId="3" r:id="rId7"/>
    <sheet name="grupo inmuebles" sheetId="2" r:id="rId8"/>
    <sheet name="dir. talento" sheetId="6" r:id="rId9"/>
    <sheet name="sec. seguridad aerea" sheetId="10" r:id="rId10"/>
    <sheet name="subdirección gral" sheetId="12" r:id="rId11"/>
    <sheet name="of. cea" sheetId="8" r:id="rId12"/>
    <sheet name="of. comercializacion" sheetId="9" r:id="rId13"/>
    <sheet name="reg cundinamarca" sheetId="15" r:id="rId14"/>
    <sheet name="reg antioquia" sheetId="14" r:id="rId15"/>
    <sheet name="reg atlantico" sheetId="13" r:id="rId16"/>
    <sheet name="reg norte santander" sheetId="16" r:id="rId17"/>
    <sheet name="reg meta" sheetId="17" r:id="rId18"/>
  </sheets>
  <definedNames>
    <definedName name="_xlnm._FilterDatabase" localSheetId="1" hidden="1">'dir. desarrollo'!$A$8:$G$122</definedName>
    <definedName name="_xlnm._FilterDatabase" localSheetId="4" hidden="1">'dir. navegacion aerea'!$A$8:$WUR$239</definedName>
    <definedName name="_xlnm._FilterDatabase" localSheetId="3" hidden="1">'dir. seg. aerop.'!$A$8:$WUG$223</definedName>
    <definedName name="_xlnm._FilterDatabase" localSheetId="8" hidden="1">'dir. talento'!$A$8:$WUD$21</definedName>
    <definedName name="_xlnm._FilterDatabase" localSheetId="2" hidden="1">'dir. telecomunicaciones'!$A$7:$WVN$35</definedName>
    <definedName name="_xlnm._FilterDatabase" localSheetId="11" hidden="1">'of. cea'!$A$8:$G$18</definedName>
    <definedName name="_xlnm._FilterDatabase" localSheetId="9" hidden="1">'sec. seguridad aerea'!$A$8:$G$20</definedName>
    <definedName name="_xlnm.Print_Titles" localSheetId="1">'dir. desarrollo'!$1:$7</definedName>
    <definedName name="_xlnm.Print_Titles" localSheetId="6">'dir. informatica'!$1:$7</definedName>
    <definedName name="_xlnm.Print_Titles" localSheetId="4">'dir. navegacion aerea'!$1:$7</definedName>
    <definedName name="_xlnm.Print_Titles" localSheetId="3">'dir. seg. aerop.'!$1:$7</definedName>
    <definedName name="_xlnm.Print_Titles" localSheetId="2">'dir. telecomunicaciones'!$1:$6</definedName>
    <definedName name="_xlnm.Print_Titles" localSheetId="14">'reg antioquia'!$1:$7</definedName>
    <definedName name="_xlnm.Print_Titles" localSheetId="15">'reg atlantico'!$1:$7</definedName>
    <definedName name="_xlnm.Print_Titles" localSheetId="13">'reg cundinamarca'!$1:$7</definedName>
    <definedName name="_xlnm.Print_Titles" localSheetId="17">'reg meta'!$1:$7</definedName>
    <definedName name="_xlnm.Print_Titles" localSheetId="16">'reg norte santander'!$1:$7</definedName>
  </definedNames>
  <calcPr calcId="144525"/>
</workbook>
</file>

<file path=xl/calcChain.xml><?xml version="1.0" encoding="utf-8"?>
<calcChain xmlns="http://schemas.openxmlformats.org/spreadsheetml/2006/main">
  <c r="C184" i="15" l="1"/>
  <c r="C182" i="15"/>
  <c r="C169" i="15"/>
  <c r="C159" i="15"/>
  <c r="C156" i="15"/>
  <c r="C155" i="15" s="1"/>
  <c r="C147" i="15"/>
  <c r="C140" i="15"/>
  <c r="C134" i="15"/>
  <c r="C127" i="15"/>
  <c r="C120" i="15"/>
  <c r="C119" i="15" s="1"/>
  <c r="C117" i="15"/>
  <c r="C115" i="15"/>
  <c r="C114" i="15"/>
  <c r="C112" i="15"/>
  <c r="C110" i="15"/>
  <c r="C108" i="15"/>
  <c r="C106" i="15"/>
  <c r="C104" i="15"/>
  <c r="C102" i="15"/>
  <c r="C100" i="15"/>
  <c r="C99" i="15"/>
  <c r="C97" i="15"/>
  <c r="C92" i="15"/>
  <c r="C90" i="15"/>
  <c r="C82" i="15"/>
  <c r="C77" i="15"/>
  <c r="C75" i="15"/>
  <c r="C72" i="15"/>
  <c r="C70" i="15"/>
  <c r="C69" i="15" s="1"/>
  <c r="C67" i="15"/>
  <c r="C66" i="15" s="1"/>
  <c r="C64" i="15"/>
  <c r="C57" i="15"/>
  <c r="C54" i="15"/>
  <c r="C50" i="15"/>
  <c r="C46" i="15"/>
  <c r="C44" i="15"/>
  <c r="C38" i="15"/>
  <c r="C37" i="15" s="1"/>
  <c r="C31" i="15"/>
  <c r="C30" i="15" s="1"/>
  <c r="C16" i="15"/>
  <c r="C10" i="15"/>
  <c r="C9" i="15"/>
  <c r="G52" i="18" l="1"/>
  <c r="G50" i="18"/>
  <c r="G48" i="18"/>
  <c r="G46" i="18"/>
  <c r="G44" i="18"/>
  <c r="G42" i="18"/>
  <c r="G40" i="18"/>
  <c r="G39" i="18"/>
  <c r="G37" i="18"/>
  <c r="G34" i="18"/>
  <c r="G33" i="18"/>
  <c r="G31" i="18"/>
  <c r="G30" i="18"/>
  <c r="G29" i="18"/>
  <c r="G28" i="18"/>
  <c r="G26" i="18"/>
  <c r="G25" i="18"/>
  <c r="G24" i="18"/>
  <c r="G23" i="18"/>
  <c r="G22" i="18"/>
  <c r="G21" i="18"/>
  <c r="G20" i="18"/>
  <c r="G19" i="18"/>
  <c r="G18" i="18"/>
  <c r="G17" i="18"/>
  <c r="G15" i="18"/>
  <c r="G14" i="18"/>
  <c r="G13" i="18"/>
  <c r="G12" i="18"/>
  <c r="G11" i="18"/>
  <c r="G10" i="18"/>
  <c r="G9" i="18"/>
  <c r="G8" i="18"/>
  <c r="E43" i="18"/>
  <c r="F43" i="18"/>
  <c r="E41" i="18"/>
  <c r="F41" i="18"/>
  <c r="E38" i="18"/>
  <c r="F38" i="18"/>
  <c r="E36" i="18"/>
  <c r="F36" i="18"/>
  <c r="F35" i="18" s="1"/>
  <c r="E32" i="18"/>
  <c r="F32" i="18"/>
  <c r="E27" i="18"/>
  <c r="F27" i="18"/>
  <c r="E16" i="18"/>
  <c r="F16" i="18"/>
  <c r="E7" i="18"/>
  <c r="F7" i="18"/>
  <c r="E45" i="18"/>
  <c r="F45" i="18"/>
  <c r="E47" i="18"/>
  <c r="F47" i="18"/>
  <c r="E49" i="18"/>
  <c r="F49" i="18"/>
  <c r="E51" i="18"/>
  <c r="F51" i="18"/>
  <c r="C104" i="5"/>
  <c r="F6" i="18" l="1"/>
  <c r="E6" i="18"/>
  <c r="E35" i="18"/>
  <c r="C46" i="1"/>
  <c r="G44" i="1"/>
  <c r="E5" i="18" l="1"/>
  <c r="F5" i="18"/>
  <c r="C195" i="13"/>
  <c r="C121" i="1" l="1"/>
  <c r="C77" i="1"/>
  <c r="C52" i="1"/>
  <c r="G43" i="1"/>
  <c r="G41" i="1"/>
  <c r="G38" i="1"/>
  <c r="C28" i="1"/>
  <c r="C25" i="1"/>
  <c r="C9" i="1"/>
  <c r="C8" i="1" l="1"/>
  <c r="C49" i="7"/>
  <c r="C44" i="7"/>
  <c r="C41" i="7"/>
  <c r="C39" i="7"/>
  <c r="C33" i="7"/>
  <c r="C32" i="7" s="1"/>
  <c r="C27" i="7"/>
  <c r="C21" i="7"/>
  <c r="C15" i="7"/>
  <c r="C12" i="7"/>
  <c r="C8" i="7"/>
  <c r="C7" i="7" l="1"/>
  <c r="C233" i="13" l="1"/>
  <c r="C228" i="13"/>
  <c r="C215" i="13"/>
  <c r="C205" i="13"/>
  <c r="C183" i="13"/>
  <c r="C168" i="13"/>
  <c r="C163" i="13"/>
  <c r="C153" i="13"/>
  <c r="C146" i="13"/>
  <c r="C132" i="13"/>
  <c r="C114" i="13"/>
  <c r="C102" i="13"/>
  <c r="C101" i="13" s="1"/>
  <c r="C99" i="13"/>
  <c r="C98" i="13" s="1"/>
  <c r="C96" i="13"/>
  <c r="C95" i="13" s="1"/>
  <c r="C93" i="13"/>
  <c r="C92" i="13" s="1"/>
  <c r="C90" i="13"/>
  <c r="C88" i="13"/>
  <c r="C83" i="13"/>
  <c r="C61" i="13"/>
  <c r="C54" i="13"/>
  <c r="C48" i="13"/>
  <c r="C18" i="13"/>
  <c r="C15" i="13"/>
  <c r="C10" i="13"/>
  <c r="C202" i="13" l="1"/>
  <c r="C194" i="13" s="1"/>
  <c r="C113" i="13"/>
  <c r="C67" i="13"/>
  <c r="C152" i="13"/>
  <c r="C9" i="13"/>
  <c r="C46" i="13"/>
  <c r="C47" i="13"/>
  <c r="C141" i="16"/>
  <c r="G51" i="18"/>
  <c r="G49" i="18"/>
  <c r="G47" i="18"/>
  <c r="G45" i="18"/>
  <c r="G43" i="18"/>
  <c r="G41" i="18"/>
  <c r="G38" i="18"/>
  <c r="G36" i="18"/>
  <c r="G32" i="18"/>
  <c r="G27" i="18"/>
  <c r="G16" i="18"/>
  <c r="G7" i="18"/>
  <c r="G6" i="18"/>
  <c r="G35" i="18" l="1"/>
  <c r="G5" i="18" s="1"/>
  <c r="C8" i="13"/>
  <c r="C116" i="14"/>
  <c r="C114" i="14"/>
  <c r="C101" i="14"/>
  <c r="C91" i="14"/>
  <c r="C78" i="14"/>
  <c r="C73" i="14"/>
  <c r="C25" i="14"/>
  <c r="C22" i="14"/>
  <c r="C13" i="14"/>
  <c r="C10" i="14"/>
  <c r="C9" i="14" l="1"/>
  <c r="C8" i="14" s="1"/>
  <c r="C93" i="17"/>
  <c r="C91" i="17"/>
  <c r="C81" i="17"/>
  <c r="C77" i="17"/>
  <c r="C73" i="17"/>
  <c r="C71" i="17"/>
  <c r="C69" i="17"/>
  <c r="C65" i="17"/>
  <c r="C53" i="17"/>
  <c r="C51" i="17"/>
  <c r="C49" i="17"/>
  <c r="C44" i="17"/>
  <c r="C41" i="17"/>
  <c r="C34" i="17"/>
  <c r="C23" i="17"/>
  <c r="C11" i="17"/>
  <c r="C9" i="17"/>
  <c r="C8" i="17" s="1"/>
  <c r="C214" i="16" l="1"/>
  <c r="C210" i="16"/>
  <c r="C172" i="16"/>
  <c r="C165" i="16"/>
  <c r="C148" i="16"/>
  <c r="C144" i="16"/>
  <c r="C123" i="16"/>
  <c r="C82" i="16"/>
  <c r="C74" i="16"/>
  <c r="C73" i="16" s="1"/>
  <c r="C66" i="16"/>
  <c r="C50" i="16"/>
  <c r="C32" i="16"/>
  <c r="C9" i="16"/>
  <c r="C223" i="16" l="1"/>
  <c r="C155" i="16"/>
  <c r="C8" i="16" s="1"/>
  <c r="C9" i="12" l="1"/>
  <c r="C8" i="12"/>
  <c r="C9" i="11" l="1"/>
  <c r="C8" i="11" s="1"/>
  <c r="C9" i="10" l="1"/>
  <c r="C8" i="10" s="1"/>
  <c r="C9" i="9" l="1"/>
  <c r="C8" i="9" s="1"/>
  <c r="C9" i="8" l="1"/>
  <c r="C8" i="8" s="1"/>
  <c r="C9" i="6" l="1"/>
  <c r="C8" i="6" s="1"/>
  <c r="C223" i="5" l="1"/>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15" i="5"/>
  <c r="C60" i="5"/>
  <c r="C61" i="5" s="1"/>
  <c r="C62" i="5" s="1"/>
  <c r="C63" i="5" s="1"/>
  <c r="C64" i="5" s="1"/>
  <c r="C65" i="5" s="1"/>
  <c r="C66" i="5" s="1"/>
  <c r="C15" i="5"/>
  <c r="C14" i="5"/>
  <c r="C13" i="5"/>
  <c r="C12" i="5"/>
  <c r="C11" i="5"/>
  <c r="C9" i="5"/>
  <c r="C67" i="5" l="1"/>
  <c r="C68" i="5"/>
  <c r="C69" i="5" s="1"/>
  <c r="C70" i="5" s="1"/>
  <c r="C71" i="5" s="1"/>
  <c r="C8" i="5" l="1"/>
  <c r="C214" i="4"/>
  <c r="C200" i="4"/>
  <c r="C159" i="4"/>
  <c r="C137" i="4" s="1"/>
  <c r="C115" i="4"/>
  <c r="C113" i="4"/>
  <c r="C111" i="4"/>
  <c r="C109" i="4"/>
  <c r="C108" i="4"/>
  <c r="C106" i="4"/>
  <c r="C105" i="4"/>
  <c r="C100" i="4"/>
  <c r="C92" i="4"/>
  <c r="C90" i="4"/>
  <c r="C89" i="4"/>
  <c r="C80" i="4"/>
  <c r="C76" i="4"/>
  <c r="C70" i="4"/>
  <c r="C69" i="4"/>
  <c r="C48" i="4"/>
  <c r="C38" i="4"/>
  <c r="C37" i="4"/>
  <c r="C36" i="4"/>
  <c r="C35" i="4"/>
  <c r="C34" i="4"/>
  <c r="C33" i="4"/>
  <c r="C24" i="4"/>
  <c r="C23" i="4"/>
  <c r="C21" i="4"/>
  <c r="C9" i="4"/>
  <c r="C19" i="4" l="1"/>
  <c r="C191" i="4"/>
  <c r="C22" i="3"/>
  <c r="C9" i="3"/>
  <c r="C8" i="3"/>
  <c r="C9" i="2"/>
  <c r="C8" i="2"/>
  <c r="C8" i="4" l="1"/>
</calcChain>
</file>

<file path=xl/comments1.xml><?xml version="1.0" encoding="utf-8"?>
<comments xmlns="http://schemas.openxmlformats.org/spreadsheetml/2006/main">
  <authors>
    <author>Autor</author>
  </authors>
  <commentList>
    <comment ref="C10" authorId="0">
      <text>
        <r>
          <rPr>
            <b/>
            <sz val="8"/>
            <color rgb="FF000000"/>
            <rFont val="Tahoma"/>
            <family val="2"/>
          </rPr>
          <t>Autor:</t>
        </r>
        <r>
          <rPr>
            <sz val="8"/>
            <color rgb="FF000000"/>
            <rFont val="Tahoma"/>
            <family val="2"/>
          </rPr>
          <t xml:space="preserve">
vigencias 2011: 1404,382,470
vigencia 2012: 1239,221,718</t>
        </r>
      </text>
    </comment>
    <comment ref="G11" authorId="0">
      <text>
        <r>
          <rPr>
            <b/>
            <sz val="8"/>
            <color rgb="FF000000"/>
            <rFont val="Tahoma"/>
            <family val="2"/>
          </rPr>
          <t>Autor:</t>
        </r>
        <r>
          <rPr>
            <sz val="8"/>
            <color rgb="FF000000"/>
            <rFont val="Tahoma"/>
            <family val="2"/>
          </rPr>
          <t xml:space="preserve">
VIGENCIAS FUTURAS</t>
        </r>
      </text>
    </comment>
    <comment ref="B16" authorId="0">
      <text>
        <r>
          <rPr>
            <sz val="8"/>
            <color rgb="FF000000"/>
            <rFont val="Tahoma"/>
            <family val="2"/>
          </rPr>
          <t>VF 2013 $4.055.000.000</t>
        </r>
      </text>
    </comment>
    <comment ref="C16" authorId="0">
      <text>
        <r>
          <rPr>
            <b/>
            <sz val="9"/>
            <color rgb="FF000000"/>
            <rFont val="Tahoma"/>
            <family val="2"/>
          </rPr>
          <t>Autor:</t>
        </r>
        <r>
          <rPr>
            <sz val="9"/>
            <color rgb="FF000000"/>
            <rFont val="Tahoma"/>
            <family val="2"/>
          </rPr>
          <t xml:space="preserve">
dinero de 2012, pendiente completar recursos con vigencias 2013 </t>
        </r>
      </text>
    </comment>
    <comment ref="B17" authorId="0">
      <text>
        <r>
          <rPr>
            <sz val="8"/>
            <color rgb="FF000000"/>
            <rFont val="Tahoma"/>
            <family val="2"/>
          </rPr>
          <t>VF 2013 $4.055.000.000</t>
        </r>
      </text>
    </comment>
    <comment ref="A18" authorId="0">
      <text>
        <r>
          <rPr>
            <b/>
            <sz val="8"/>
            <color rgb="FF000000"/>
            <rFont val="Tahoma"/>
            <family val="2"/>
          </rPr>
          <t>Autor:
adquisicion equipos SAR</t>
        </r>
      </text>
    </comment>
    <comment ref="A30" authorId="0">
      <text>
        <r>
          <rPr>
            <b/>
            <sz val="8"/>
            <color rgb="FF000000"/>
            <rFont val="Tahoma"/>
            <family val="2"/>
          </rPr>
          <t>Autor:
ADQUISICION HERRAMIENTAS SEI</t>
        </r>
      </text>
    </comment>
    <comment ref="C189" authorId="0">
      <text>
        <r>
          <rPr>
            <b/>
            <sz val="9"/>
            <color rgb="FF000000"/>
            <rFont val="Tahoma"/>
            <family val="2"/>
          </rPr>
          <t>Autor:</t>
        </r>
        <r>
          <rPr>
            <sz val="9"/>
            <color rgb="FF000000"/>
            <rFont val="Tahoma"/>
            <family val="2"/>
          </rPr>
          <t xml:space="preserve">
mayor cantidad de equipos</t>
        </r>
      </text>
    </comment>
    <comment ref="C190" authorId="0">
      <text>
        <r>
          <rPr>
            <b/>
            <sz val="9"/>
            <color rgb="FF000000"/>
            <rFont val="Tahoma"/>
            <family val="2"/>
          </rPr>
          <t>Autor:</t>
        </r>
        <r>
          <rPr>
            <sz val="9"/>
            <color rgb="FF000000"/>
            <rFont val="Tahoma"/>
            <family val="2"/>
          </rPr>
          <t xml:space="preserve">
mayor cantidad de equipos</t>
        </r>
      </text>
    </comment>
  </commentList>
</comments>
</file>

<file path=xl/comments2.xml><?xml version="1.0" encoding="utf-8"?>
<comments xmlns="http://schemas.openxmlformats.org/spreadsheetml/2006/main">
  <authors>
    <author>Autor</author>
  </authors>
  <commentList>
    <comment ref="B78" authorId="0">
      <text>
        <r>
          <rPr>
            <b/>
            <sz val="10"/>
            <color rgb="FF000000"/>
            <rFont val="Tahoma"/>
            <family val="2"/>
          </rPr>
          <t xml:space="preserve">REALIZAR EL MANTENIMIETO Y RECARGA DE EXTINTORES EN LOS AEROPUERTOS DEPENDIENTES DE LA REGIONAL 
</t>
        </r>
        <r>
          <rPr>
            <sz val="10"/>
            <color rgb="FF000000"/>
            <rFont val="Tahoma"/>
            <family val="2"/>
          </rPr>
          <t xml:space="preserve">
</t>
        </r>
      </text>
    </comment>
  </commentList>
</comments>
</file>

<file path=xl/sharedStrings.xml><?xml version="1.0" encoding="utf-8"?>
<sst xmlns="http://schemas.openxmlformats.org/spreadsheetml/2006/main" count="2746" uniqueCount="1107">
  <si>
    <t>UNIDAD ADMINISTRATIVA ESPECIAL DE AERONAUTICA CIVIL</t>
  </si>
  <si>
    <t xml:space="preserve">CRONOGRAMAS DE INVERSION  PROYECTO, ACTIVIDAD Y UNIDAD DE NEGOCIO </t>
  </si>
  <si>
    <t>DIRECCION DE DESARROLLO AEROPORTUARIO - VIGENCIA: 2012</t>
  </si>
  <si>
    <t>ETAPA PRECONTRACTUAL</t>
  </si>
  <si>
    <t>ETAPA CONTRACTUAL</t>
  </si>
  <si>
    <t>Nombre del proyecto y actividad</t>
  </si>
  <si>
    <t>Aeropuerto / Estación / Regional</t>
  </si>
  <si>
    <t xml:space="preserve">Valor  apropiado </t>
  </si>
  <si>
    <t>Mes  de radicacion proyecto en la Direccion administrativa</t>
  </si>
  <si>
    <t xml:space="preserve">Mes previsto para la Adjudicación y Registro Presupuestal </t>
  </si>
  <si>
    <t>Mes de inicio del contrato</t>
  </si>
  <si>
    <t>Mes de terminación del contrato</t>
  </si>
  <si>
    <t>TOTAL  DESARROLLO AEROPORTUARIO</t>
  </si>
  <si>
    <t>CONSTRUCCION DE INFRAESTRUCTURA AEROPORTUARIA A NIVEL NACIONAL</t>
  </si>
  <si>
    <t>CONSTRUCCION DE TORRES DE CONTROL</t>
  </si>
  <si>
    <t>AEROPUERTO VILLAGARZON</t>
  </si>
  <si>
    <t>INTERVENTORIAS.</t>
  </si>
  <si>
    <t>AEROPUERTO ELDORADO</t>
  </si>
  <si>
    <t>AEROPUERTO IBAGUE</t>
  </si>
  <si>
    <t>AEROPUERTO EL YOPAL</t>
  </si>
  <si>
    <t>ESTUDIOS Y DISEÑOS</t>
  </si>
  <si>
    <t>NIVEL CENTRAL</t>
  </si>
  <si>
    <t xml:space="preserve">CONSTRUCCIÓN PISTA AEROPUERTO DE IPIALES NARIÑO </t>
  </si>
  <si>
    <t xml:space="preserve">CONSTRUCCIÓN PISTA </t>
  </si>
  <si>
    <t xml:space="preserve"> IPIALES</t>
  </si>
  <si>
    <t>INTERVENTORIA</t>
  </si>
  <si>
    <t>MANTENIMIENTO Y CONSERVACION DE LA INFRAESTRUCTURA AEROPORTUARIA.</t>
  </si>
  <si>
    <t>MANTENIMIENTO DE PISTAS.</t>
  </si>
  <si>
    <t>AEROPUERTO MARIQUITA</t>
  </si>
  <si>
    <t>AEROPUERTO SANTA MARTA</t>
  </si>
  <si>
    <t>AEROPUERTO RIOHACHA</t>
  </si>
  <si>
    <t>AEROPUERTO PASTO</t>
  </si>
  <si>
    <t>AERPUERTO POPAYAN</t>
  </si>
  <si>
    <t>AEROPUERTO CUCUTA</t>
  </si>
  <si>
    <t>MEJORAMIENTO ZONAS DE SEGURIDAD Y CANALES.</t>
  </si>
  <si>
    <t>AEROPUERTO LETICIA</t>
  </si>
  <si>
    <t>AEROPUERTO ARMENIA</t>
  </si>
  <si>
    <t>AMPLIACION DE PLATAFORMAS.</t>
  </si>
  <si>
    <t>AEROPUERTO NUQUI</t>
  </si>
  <si>
    <t>AEROPUERTO BUENAVENTURA</t>
  </si>
  <si>
    <t>AEROPUERTO CALI</t>
  </si>
  <si>
    <t>MANTENIMIENTO DE INFRAESTRUCTURA COMPLEMENTARIA</t>
  </si>
  <si>
    <t>MEJORAMIENTO Y RECUPERACION ESTACIONES DE RADIOAYUDAS A NIVEL NACIONAL.</t>
  </si>
  <si>
    <t>MEJORAMIENTO VIAS DE ACCESO ESTACIONES AERONAUTICAS.</t>
  </si>
  <si>
    <t>ESTACION SANTA  ANA</t>
  </si>
  <si>
    <t>ESTACION MADRO?O</t>
  </si>
  <si>
    <t>ESTACION CERRO JURISDICCIONES</t>
  </si>
  <si>
    <t>MANTENIMIENTO DE INFRAESTRUCTURA DE AEROPUERTOS PARA LA PROSPERIDAD</t>
  </si>
  <si>
    <t>ADECUACION MANTENIMIENTO Y MEJORAMIENTO DE LA INFRAESTRUCTURA AMBIENTAL AEROPORTUARIA.</t>
  </si>
  <si>
    <t>MANTENIMIENTO DE SISTEMAS DE TRATAMIENTO DE AGUAS</t>
  </si>
  <si>
    <t>AEROPUERTO PUERTO ASIS</t>
  </si>
  <si>
    <t>AEROPUERTO SAN VICENTE CAGUAN</t>
  </si>
  <si>
    <t>AEROPUERTO FLORENCIA</t>
  </si>
  <si>
    <t>AEROPUERTO GUAPI</t>
  </si>
  <si>
    <t>AEROPUERTO IPIALES</t>
  </si>
  <si>
    <t>AEROPUERTO TUMACO</t>
  </si>
  <si>
    <t>AEROPUERTO ARAUCA</t>
  </si>
  <si>
    <t>AEROPUERTO OCA?A</t>
  </si>
  <si>
    <t>AEROPUERTO VILLAVICENCIO</t>
  </si>
  <si>
    <t>AEROPUERTO MITU</t>
  </si>
  <si>
    <t>MANTENIMIENTO DE SISTEMAS DE MANEJO Y DISPOSICION DE RESIDUOS SOLIDOS.</t>
  </si>
  <si>
    <t>AEROPUERTO BARRANQUILLA</t>
  </si>
  <si>
    <t>MANTENIMIENTO DE INSTALACIONES HIDRAULICAS Y SANITARIAS.</t>
  </si>
  <si>
    <t>MEJORAMIENTO DE LOS SISTEMAS DE TRATAMIENTOS DE AGUAS.</t>
  </si>
  <si>
    <t>PROGRAMAS DE CONTROL GEOTECNICO.</t>
  </si>
  <si>
    <t>PROGRAMAS DE MEJORAMIENTO PARA LA PREVENCION DEL PELIGRO AVIARIO.</t>
  </si>
  <si>
    <t>LEVANTAMIENTO DE INFORMACION PARA ESTUDIOS, PLANES Y PROGRAMAS AMBIENTALES.</t>
  </si>
  <si>
    <t>ELABORACION DE PROGRAMAS DE MONITOREO DE CALIDAD DE AGUAS, AIRE, RUIDO Y MANEJO DE RESIDUOS SOLIDOS.</t>
  </si>
  <si>
    <t>AEROPUERTO GUAYMARAL</t>
  </si>
  <si>
    <t>AEROPUERTO NEIVA</t>
  </si>
  <si>
    <t>AEROPUERTO TOLU</t>
  </si>
  <si>
    <t>AEROPUERTO PUERTO CARRE?O</t>
  </si>
  <si>
    <t>ELABORACION DE PLANES DE MANEJO AMBIENTAL, DIAGNOSTICOS AMBIENTALES.</t>
  </si>
  <si>
    <t>AEROPUERTO PUERTO BERRIO</t>
  </si>
  <si>
    <t>ESTUDIOS AMBIENTALES.</t>
  </si>
  <si>
    <t>TRAMITES DE EVALUACION ANTE AUTORIDADES AMBIENTALES.</t>
  </si>
  <si>
    <t>INTERVENTORIAS AMBIENTALES</t>
  </si>
  <si>
    <t>MEJORAMIENTO Y MANTENIMIENTO DE LA INFRAESTRUCTURA ADMINISTRATIVA A NIVEL NACIONAL</t>
  </si>
  <si>
    <t>MANTENIMIENTO INSTALACIONES ADMINISTRATIVAS</t>
  </si>
  <si>
    <t xml:space="preserve">CRONOGRAMAS DE INVERSION </t>
  </si>
  <si>
    <t>OFICINA DE INMUEBLES- VIGENCIA: 2012</t>
  </si>
  <si>
    <t>ETAPA PREPARATORIA</t>
  </si>
  <si>
    <t>ETAPA  PRECONTRACTUAL</t>
  </si>
  <si>
    <t xml:space="preserve">Visita al área adquirir </t>
  </si>
  <si>
    <t xml:space="preserve">Elaboración del plano </t>
  </si>
  <si>
    <t xml:space="preserve">Recopilación y Solicitud de documentos de titulación  </t>
  </si>
  <si>
    <t>Estudio de Titulación</t>
  </si>
  <si>
    <t xml:space="preserve">Solicitud al IGAC del  avalúo </t>
  </si>
  <si>
    <t>Solicitud CDP compra inmueble</t>
  </si>
  <si>
    <t xml:space="preserve">Oferta a propietario/ Notificación </t>
  </si>
  <si>
    <t>Elaboracion minuta de escritura pública de compraventa</t>
  </si>
  <si>
    <t xml:space="preserve">Protocolización escritura pública  e Inscripción en Oficina de Instrumentos Públicos </t>
  </si>
  <si>
    <t xml:space="preserve">Fecha prevista para el registro Presupuestal </t>
  </si>
  <si>
    <t>TOTAL  OFICINA DE INMUEBLES</t>
  </si>
  <si>
    <t>ADQUISICION TERRENOS PARA CONSTRUCCION Y AMPLIACION DE AEROPUERTOS.</t>
  </si>
  <si>
    <t>ADQUISICION DE TERRENOS PARA AMPLIACION DE AEROPUERTOS.</t>
  </si>
  <si>
    <t>ADQUISICION DE DOCUMENTACION PARA LA ADQUISICION DE TERRENOS.</t>
  </si>
  <si>
    <t>N/A</t>
  </si>
  <si>
    <t>OBTENCION DOCUMENTACION ESTUDIO DE TITULACION PREVIO A FACTIBILIDAD DE ADQUISICION DE TERRENOS.</t>
  </si>
  <si>
    <t>ADQUISICION DE MEJORAS EN PREDIOS CEDIDOS GRATUITAMENTE A LA AEROCIVIL</t>
  </si>
  <si>
    <t>DIRECCION DE INFORMATICA - VIGENCIA: 2012</t>
  </si>
  <si>
    <t>TOTAL  DIRECCION DE INFORMATICA</t>
  </si>
  <si>
    <t>ADQUISICION DE SISTEMAS Y SERVICIOS INFORMATICOS PARA EL PLAN NACIONAL DE INFORMATICA.</t>
  </si>
  <si>
    <t>ADQUISICION, INSTALACION Y PUESTA EN FUNCIONAMIENTO DE MICROCOMPUTADORES (portatiles)</t>
  </si>
  <si>
    <t>ADQUISICION, INSTALACION Y PUESTA EN FUNCIONAMIENTO DE IMPRESORAS</t>
  </si>
  <si>
    <t>ADQUISICION, INSTALACION Y PUESTA EN FUNCIONAMIENTO DE SERVIDORES CORPORATIVOS</t>
  </si>
  <si>
    <t>ADQUISICION, INSTALACION Y PUESTA EN FUNCIONAMIENTO DE EQUIPOS PERIFERICOS</t>
  </si>
  <si>
    <t>ADQUISICION, INSTALACION Y PUESTA EN FUNCIONAMIENTO DE LICENCIAS DE AUTOMATIZACION DE OFICINA</t>
  </si>
  <si>
    <t>ADQUISICION, INSTALACION Y PUESTA EN FUNCIONAMIENTO DE LICENCIAS PARA LA RED DE INFORMACION</t>
  </si>
  <si>
    <t>ADQUISICION, INSTALACION Y PUESTA EN FUNCIONAMIENTO DE UNA ESTRUCTURA DE CABLEADO LOCAL QUE SOPORTE MAYOR CAPACIDAD PARA LAS DIFERENTES AREAS DE LA ENTIDAD.</t>
  </si>
  <si>
    <t>ADQUISICION, INSTALACION Y PUESTA EN FUNCIONAMIENTO DE SOLUCIONES INFORMATICAS PARA LAS AREAS ADMINISTRATIVAS, OPERATIVAS Y DE MISION DE LA ENTIDAD</t>
  </si>
  <si>
    <t>DISEÑO E IMPLEMENTACION DEL PLAN DE CONTINUIDAD DE LA INFRAESTRUCTURA DE TECNOLOGIA DE INFORMATICA DE LA ENTIDAD.</t>
  </si>
  <si>
    <t>ADQUISICION, INSTALACION Y PUESTA EN FUNCIONAMIENTO DE HARDWARE Y/O SOFTWARE PARA LA SEGURIDAD INFORMATICA DE LA ENTIDAD</t>
  </si>
  <si>
    <t>ADQUISICION, INSTALACION Y PUESTA EN FUNCIONAMIENTO DE EQUIPOS Y SOFTWARE PARA ADMINISTRACION DE LA RED.</t>
  </si>
  <si>
    <t>ADQUISICION E IMPLEMENTACION DE LOS SERVICIOS DE CANALES DE COMUNICACIONES PARA LOS SISTEMAS DE INFORMACIÓN.</t>
  </si>
  <si>
    <t>PROYECTO VIGENCIAS FUTURAS 2011 - 2014</t>
  </si>
  <si>
    <t>MANTENIMIENTO Y CONSERVACION DE EQUIPOS DE COMPUTACION.</t>
  </si>
  <si>
    <t>MANTENIMIENTO DE SERVIDORES.</t>
  </si>
  <si>
    <t>MANTENIMIENTO DE LA INFRAESTRUCTURA FISICA DE LA RED A NIVEL NACIONAL.</t>
  </si>
  <si>
    <t>MANTENIMIENTO Y CONSERVACION DE EQUIPOS MICROCOMPUTADORES E IMPRESORAS.</t>
  </si>
  <si>
    <t>PROYECTO VIGENCIAS FUTURAS 2010 - 2012</t>
  </si>
  <si>
    <t>ACTUALIZACION Y SOPORTE TECNICO DEL SW PARA MANEJO DE BASE DE DATOS ORACLE.</t>
  </si>
  <si>
    <t>ACTUALIZACION Y SOPORTE TECNICO DEL SW JDEDWARDS, SISTEMATIZANDO, ALFAGL Y COGNOS DE LAS AREAS FINANCIERA Y ADMINISTRATIVA DE LA ENTIDAD.</t>
  </si>
  <si>
    <t>ADQUISICION DE HERRAMIENTAS Y REPUESTOS PARA EQUIPOS DE LA INFRAESTRUCTURA  TECNOLOGICA INFORMATICA.</t>
  </si>
  <si>
    <t>ACTUALIZACION Y SOPORTE DEL SOFTWARE DE GESTION DE MANTENIMIENTO DE LA INFRAESTRUCTURA AERONAUTICA.</t>
  </si>
  <si>
    <t>ACTUALIZACION Y SOPORTE TECNICO DEL SOFTWARE DE GESTION DE RED DE LA AERONAUTICA - TIVOLI/SERVICE CENTER.</t>
  </si>
  <si>
    <t>ACTUALIZACION Y MANTENIMIENTO AL SOFTWARE DE LOS SISTEMAS DE INFORMACION DE LA ENTIDAD</t>
  </si>
  <si>
    <t>ACTUALIZACION Y AMPLIACION DEL SISTEMA DE INFORMACION GEOGRAFICO (GIS)</t>
  </si>
  <si>
    <t>DIRECCION DE SEGURIDAD AEROPORTUARIA - VIGENCIA: 2012</t>
  </si>
  <si>
    <t>TOTAL DIRECCION DE SUPERVISION Y SEGURIDAD</t>
  </si>
  <si>
    <t>ADQUISICION Y RENOVACION DE ELEMENTOS Y EQUIPOS PARA LA SEGURIDAD AEROPORTUARIA</t>
  </si>
  <si>
    <t>ADQUISICION, INSTALACION Y PUESTA EN FUNCIONAMIENTO DE CIRCUITOS CERRADOS DE TELEVISION Y GRABADORAS DIGITALES DE VIDEO.</t>
  </si>
  <si>
    <t>BARRANQUILLA</t>
  </si>
  <si>
    <t>NEIVA</t>
  </si>
  <si>
    <t>ADQUISICION DE SISTEMAS DE IDENTIFICACION</t>
  </si>
  <si>
    <t>ARMENIA</t>
  </si>
  <si>
    <t>IBAGUE</t>
  </si>
  <si>
    <t>LETICIA</t>
  </si>
  <si>
    <t>PASTO</t>
  </si>
  <si>
    <t>VILAVICENCIO</t>
  </si>
  <si>
    <t>TAME</t>
  </si>
  <si>
    <t>ADQUISICION DE SERVICIOS DE SEGURIDAD PARA EL CONTROL Y OPERACIÓN DE LOS SISTEMAS DE SEGURIDAD AEROPORTUARIA Y AYUDAS A LA NAVEGACION AEREA</t>
  </si>
  <si>
    <t>CONTRATACION DE SERVICIOS DE SEGURIDAD DESTINADOS A LA OPERACION DE SEGURIDAD AEROPORTUARIA Y PROTECCION DE PERIMETROS EN AEROPUERTOS Y ESTACIONES AERONAUTICAS.</t>
  </si>
  <si>
    <t>GENERAL REGIONAL CUNDINAMARCA</t>
  </si>
  <si>
    <t>AEROPUERTO PITALITO</t>
  </si>
  <si>
    <t>ESTACION  FLORENCIA</t>
  </si>
  <si>
    <t>ESTACION PUERTO ASIS</t>
  </si>
  <si>
    <t>ESTACION NORMANDIA</t>
  </si>
  <si>
    <t>GENERAL REGIONAL ANTIOQUIA</t>
  </si>
  <si>
    <t>AEROPUERTO RIONEGRO</t>
  </si>
  <si>
    <t>AEROPUERTO CIMITARRA</t>
  </si>
  <si>
    <t>AEROPUERTO CONDOTO</t>
  </si>
  <si>
    <t>AEROPUERTO CIENAGA DE ORO</t>
  </si>
  <si>
    <t>AEROPUERTO OTU - REMEDIOS</t>
  </si>
  <si>
    <t>ESTACION CERRO GORDO</t>
  </si>
  <si>
    <t>ESTACION LOS CEDROS</t>
  </si>
  <si>
    <t>ESTACION BAHIA SOLANO</t>
  </si>
  <si>
    <t>ESTACION NUQUI</t>
  </si>
  <si>
    <t>ESTACION JOSE MARIA CORDOVA</t>
  </si>
  <si>
    <t>ESTACION POPALITO</t>
  </si>
  <si>
    <t>ESTACION JARDIN</t>
  </si>
  <si>
    <t>GENERAL REGIONAL ATLANTICO</t>
  </si>
  <si>
    <t>AEROPUERTO MOMPOS</t>
  </si>
  <si>
    <t>AEROPUERTO MAGANGUE</t>
  </si>
  <si>
    <t>AEROPUERTO VALLEDUPAR</t>
  </si>
  <si>
    <t>ESTACION CIENAGA</t>
  </si>
  <si>
    <t>ESTACION POLO NUEVO</t>
  </si>
  <si>
    <t>ESTACION SAN ANDRES</t>
  </si>
  <si>
    <t>ESTACION VALLEDUPAR</t>
  </si>
  <si>
    <t>ESTACION LA CASONA</t>
  </si>
  <si>
    <t>ESTACION SANTA MARTA</t>
  </si>
  <si>
    <t>ESTACION ERNESTO CORTISSOZ</t>
  </si>
  <si>
    <t>ESTACION MALAMBO</t>
  </si>
  <si>
    <t>ESTACION CERRO ALGUACIL</t>
  </si>
  <si>
    <t>ESTACION CERRO EL CABRITO</t>
  </si>
  <si>
    <t>ESTACION PARICUICA</t>
  </si>
  <si>
    <t>GENERAL REGIONAL VALLE</t>
  </si>
  <si>
    <t>ESTACION BUENAVENTURA</t>
  </si>
  <si>
    <t>ESTACION MERCADERES</t>
  </si>
  <si>
    <t>ESTACION PASTO</t>
  </si>
  <si>
    <t>ESTACION TULUA</t>
  </si>
  <si>
    <t>ESTACION ROZO</t>
  </si>
  <si>
    <t>ESTACION EL PASO</t>
  </si>
  <si>
    <t>GENERAL REGIONAL NORTE DE SANTANDER</t>
  </si>
  <si>
    <t>AEROPUERTO SARAVENA</t>
  </si>
  <si>
    <t>AEROPUERTO TAME</t>
  </si>
  <si>
    <t>ESTACION CUCUTA</t>
  </si>
  <si>
    <t>ESTACION CHIVERA</t>
  </si>
  <si>
    <t>ESTACION CERRO ORIENTE</t>
  </si>
  <si>
    <t>GENERAL REGIONAL META</t>
  </si>
  <si>
    <t>ESTACION MITU</t>
  </si>
  <si>
    <t>ESTACION PUERTO CARRE?O</t>
  </si>
  <si>
    <t>ESTACION PUERTO INIRIDA</t>
  </si>
  <si>
    <t>ESTACION EL YOPAL</t>
  </si>
  <si>
    <t>ESTACION POMPEYA (VILLAVICENCI</t>
  </si>
  <si>
    <t>ADQUISICION DE INSUMOS Y ELEMENTOS PARA LA OPERACION DE PUESTOS DE VIGILANCIA POLICIAL.</t>
  </si>
  <si>
    <t>VIGILANCIA ADMINISTRATIVA</t>
  </si>
  <si>
    <t>AEROPUERTO CHAPARRAL</t>
  </si>
  <si>
    <t>AEROPUERTO FLANDES</t>
  </si>
  <si>
    <t>AEROPUERTO PAIPA</t>
  </si>
  <si>
    <t>AEROPUERTO AMALFI</t>
  </si>
  <si>
    <t>AEROPUERTO SAN MARCOS</t>
  </si>
  <si>
    <t>AEROPUERTO URRAO</t>
  </si>
  <si>
    <t>AEROPUERTO SAN ANDRES ISLA</t>
  </si>
  <si>
    <t>AEROPUERTO CARTAGENA</t>
  </si>
  <si>
    <t>AEROPUERTO AGUACHICA</t>
  </si>
  <si>
    <t>AEROPUERTO EL BANCO</t>
  </si>
  <si>
    <t>AEROPUERTO PLATO</t>
  </si>
  <si>
    <t>AEROPUERTO BUCARAMANGA</t>
  </si>
  <si>
    <t>AEROPUERTO ARAUQUITA</t>
  </si>
  <si>
    <t>AEROPUERTO CRAVONORTE</t>
  </si>
  <si>
    <t>AEROPUERTO BARRANCABERMEJA</t>
  </si>
  <si>
    <t>AEROPUERTO HATO COROZAL</t>
  </si>
  <si>
    <t>AEROPUERTO PAZ DE ARIPORO</t>
  </si>
  <si>
    <t>AEROPUERTO SAN MARTIN</t>
  </si>
  <si>
    <t>AEROPUERTO TRINIDAD</t>
  </si>
  <si>
    <t>AEROPUERTO TABLON DE TAMARA</t>
  </si>
  <si>
    <t>MANTENIMIENTO Y CONSERVACION DE EQUIPOS DE SEGURIDAD AEROPORTUARIA</t>
  </si>
  <si>
    <t>MANTENIMIENTO PREVENTIVO Y CORRECTIVO PARA LOS EQUIPOS DE RAYOS X Y DETECTORES DE METALES, CON SUS CORRESPONDIENTES KITS DE REPUESTOS.</t>
  </si>
  <si>
    <t>MANTENIMIENTO PREVENTIVO Y CORRECTIVO DE LOS CIRCUITOS CERRADOS DE TELEVISION Y LOS SISTEMAS DE COMUNICACIONES, CON SUS CORRESPONDIENTES KITS DE REPUESTOS.</t>
  </si>
  <si>
    <t>MANTENIMIENTO DE EQUIPOS DE IDENTIFICACION CON SU CORRESPONDIENTE KIT DE REPUESTOS E INSUMOS EN EL NIVEL CENTRAL.</t>
  </si>
  <si>
    <t>ASIGNADO PARA REGIONALES</t>
  </si>
  <si>
    <t>ADQUISICION DE EQUIPOS Y SERVICIOS MEDICOS PARA LAS SANIDADES AEROPORTUARIAS</t>
  </si>
  <si>
    <t>CONTRATACION MEDICOS</t>
  </si>
  <si>
    <t>CONTRATACION ENFERMEROS (AS).</t>
  </si>
  <si>
    <t>ADQUISICION MEDICAMENTOS Y SUMINISTROS</t>
  </si>
  <si>
    <t>DOTACION EQUIPOS PARA SANIDADES AEROPORTUARIAS</t>
  </si>
  <si>
    <t>ADQUISICION AMBULANCIAS</t>
  </si>
  <si>
    <t>DIRECCION DE SERVICIOS A LA NAVEGACION AEREA - VIGENCIA: 2012</t>
  </si>
  <si>
    <t>TOTAL  SERVICIOS NAVEGACION AEREA</t>
  </si>
  <si>
    <t>Adquisición de equipos de protección y extinción de incendios búsqueda y rescate</t>
  </si>
  <si>
    <t>ADQUISICION MAQUINAS DE EXTINCION DE INCENDIOS.</t>
  </si>
  <si>
    <t>Leticia</t>
  </si>
  <si>
    <t>Bucaramanga</t>
  </si>
  <si>
    <t>Rioacha</t>
  </si>
  <si>
    <t>Mitu</t>
  </si>
  <si>
    <t>Pasto</t>
  </si>
  <si>
    <t>CUCUTA</t>
  </si>
  <si>
    <t>ADQUISICION DE EQUIPOS DE RESCATE SEI-SAR</t>
  </si>
  <si>
    <t>Bogota</t>
  </si>
  <si>
    <t>Barranquilla</t>
  </si>
  <si>
    <t>Cucuta</t>
  </si>
  <si>
    <t>Valledupar</t>
  </si>
  <si>
    <t>Cali</t>
  </si>
  <si>
    <t>Santa Marta</t>
  </si>
  <si>
    <t>Villavicencio</t>
  </si>
  <si>
    <t>Rionegro</t>
  </si>
  <si>
    <t>San Andres</t>
  </si>
  <si>
    <t xml:space="preserve">ADQUISICION DE HERRAMIENTAS DE RESCATE SEI - SAR. (mandibulas de la vida, luces de esena, corta cinturones, </t>
  </si>
  <si>
    <t>Ibague</t>
  </si>
  <si>
    <t>popayan</t>
  </si>
  <si>
    <t>Ipiales</t>
  </si>
  <si>
    <t>tumaco</t>
  </si>
  <si>
    <t>Buenaventura</t>
  </si>
  <si>
    <t>Armenia</t>
  </si>
  <si>
    <t>Guapi</t>
  </si>
  <si>
    <t>Puerto Carreño</t>
  </si>
  <si>
    <t>Barrancabermeja</t>
  </si>
  <si>
    <t>Mariquita</t>
  </si>
  <si>
    <t>Guaymaral</t>
  </si>
  <si>
    <t>Flandes</t>
  </si>
  <si>
    <t>Neiva</t>
  </si>
  <si>
    <t>Florencia</t>
  </si>
  <si>
    <t>Puerto Asis</t>
  </si>
  <si>
    <t>Yopal</t>
  </si>
  <si>
    <t>Tame</t>
  </si>
  <si>
    <t>Arauca</t>
  </si>
  <si>
    <t>ADQUISICION DE EQUIPOS DE  PROTECCION PERSONAL SEI - SAR. (trajes aluminizados)</t>
  </si>
  <si>
    <t>ADQUISICION DE ELEMENTOS DE PROTECCION PERSONAL SEI - SAR.</t>
  </si>
  <si>
    <t>Tolu</t>
  </si>
  <si>
    <t>Ocaña</t>
  </si>
  <si>
    <t xml:space="preserve"> Mantenimiento y conservación de equipos de extincion de incendios y busqueda y rescate.</t>
  </si>
  <si>
    <t>MANTENIMIENTO PREVENTIVO Y CORRECTIVO DE VEHICULOS DE RESCATE SEI - SAR.</t>
  </si>
  <si>
    <t>Bogota 5</t>
  </si>
  <si>
    <t>Cali 2</t>
  </si>
  <si>
    <t>Villavicencio 2</t>
  </si>
  <si>
    <t>Bucaramanga 1</t>
  </si>
  <si>
    <t>Valledupar 1</t>
  </si>
  <si>
    <t>Barranquilla 1</t>
  </si>
  <si>
    <t>Rionegro 1</t>
  </si>
  <si>
    <t>Leticia 1</t>
  </si>
  <si>
    <t>Cucuta 1</t>
  </si>
  <si>
    <t>ADQUISICION DE COMBUSTIBLES Y LUBRICANTES SEI-SAR.</t>
  </si>
  <si>
    <t>BOGOTA</t>
  </si>
  <si>
    <t>RENOVACION DE LLANTAS PARA LAS MAQUINAS CONTRA INCENDIOS Y CARROS DE RESCATE.</t>
  </si>
  <si>
    <t>Tumaco</t>
  </si>
  <si>
    <t>SAR NACIONAL</t>
  </si>
  <si>
    <t>ADQUISICION PRODUCTOS MANTENIMIENTO Y LIMPIEZA MAQUINAS SEI-SAR.</t>
  </si>
  <si>
    <t>MANTENIMIENTO PREVENTIVO Y CORRECTIVO DE EQUIPOS Y  SEI-SAR (INCLUYE REPUESTOS).(MANDIBULAS DE LA VIDA, HIDROLAVADORAS, MOTOSIERRAS, GPS, EQUIPOS DE COMUNICACIÓN, EQUIPOS DE TOMA DE EVIDENCIA, PLANTAS ELECTRICAS, PLANTAS COMPRESORAS, RADIOS DE COMUNICACIONES )</t>
  </si>
  <si>
    <t>Rio Negro</t>
  </si>
  <si>
    <t>MANTENIMIENTO MAQUINAS DE BOMBEROS DE GRAN CAPACIDAD.</t>
  </si>
  <si>
    <t>Ibague 1</t>
  </si>
  <si>
    <t>Cali 4</t>
  </si>
  <si>
    <t>Pasto 2</t>
  </si>
  <si>
    <t>popayan 1</t>
  </si>
  <si>
    <t>Ipiales 1</t>
  </si>
  <si>
    <t>tumaco 2</t>
  </si>
  <si>
    <t>Buenaventura 1</t>
  </si>
  <si>
    <t>Armenia 2</t>
  </si>
  <si>
    <t>Leticia 2</t>
  </si>
  <si>
    <t>Guapi 1</t>
  </si>
  <si>
    <t>Mitu 1</t>
  </si>
  <si>
    <t>Puerto Carreño 1</t>
  </si>
  <si>
    <t>Barrancabermeja 2</t>
  </si>
  <si>
    <t>Bucaramanga 2</t>
  </si>
  <si>
    <t>Cucuta 2</t>
  </si>
  <si>
    <t>Valledupar 2</t>
  </si>
  <si>
    <t>Rioacha 2</t>
  </si>
  <si>
    <t>Santa Marta 2</t>
  </si>
  <si>
    <t>Mariquita 1</t>
  </si>
  <si>
    <t>Guaymaral 1</t>
  </si>
  <si>
    <t>Flandes 1</t>
  </si>
  <si>
    <t>Neiva 2</t>
  </si>
  <si>
    <t>Florencia 1</t>
  </si>
  <si>
    <t>Puerto Asis 1</t>
  </si>
  <si>
    <t>Yopal 2</t>
  </si>
  <si>
    <t>Tame 1</t>
  </si>
  <si>
    <t>Arauca 1</t>
  </si>
  <si>
    <t>San Jose del Guaviare 1</t>
  </si>
  <si>
    <t>Barramquilla 3</t>
  </si>
  <si>
    <t>MANTENIMIENTO MAQUINAS DE BOMBEROS DE INTERVENCION RAPIDA</t>
  </si>
  <si>
    <t xml:space="preserve">Tolu </t>
  </si>
  <si>
    <t xml:space="preserve">Arauca </t>
  </si>
  <si>
    <t xml:space="preserve">Guaymaral </t>
  </si>
  <si>
    <t>DIRECCION DE TALENTO HUMANO - VIGENCIA: 2012</t>
  </si>
  <si>
    <t>TOTAL DIRECCION TALENTO HUMANO</t>
  </si>
  <si>
    <t>APLICACION DE LOS PROGRAMAS DE SALUD OCUPACIONAL.</t>
  </si>
  <si>
    <t>S.O . ADQUISICION DE ELEMENTOS Y EQUIPOS DE PROTECCION PERSONAL.</t>
  </si>
  <si>
    <t>S.O - MANTENIMIENTO DE EQUIPOS DE SALUD OCUPACIONAL.</t>
  </si>
  <si>
    <t>S.O - ADQUISICION DE BOTIQUINES Y MEDICAMENTOS.</t>
  </si>
  <si>
    <t>S.O - ADQUISICION DE EQUIPOS Y ELEMENTOS  PRIMEROS AUXILIOS.</t>
  </si>
  <si>
    <t>S.O - CONTRATACION  DE LAS ACTIVIDADES DE SEÑALIZACION Y DEMARCACION.</t>
  </si>
  <si>
    <t>S. O - INTERVENCION PARA LA PREVENCION Y CONTROL EN EL USO DE ALCOHOL Y SUSTANCIAS PSICOACTIVAS.</t>
  </si>
  <si>
    <t>B.S BIENESTAR SOCIAL - REALIZACION DE EVENTOS DEPORTIVOS Y DOTACION.</t>
  </si>
  <si>
    <t>B.S - REALIZACION VACACIONES RECREATIVAS PARA HIJOS DE FUNCIONARIOS.</t>
  </si>
  <si>
    <t>PREPARACION PREPENSIONADOS - GRUPO FAMILIAR, SEMINARIOS, TALLERES, ETC.</t>
  </si>
  <si>
    <t>ADQUISICION DE SERVICIOS MEDICOS PARA EL PROGRAMA DE SALUD OCUPACIONAL.</t>
  </si>
  <si>
    <t>ADQUSICION DE PROGRAMAS DE INTERVENCION DE LAS CAMPAÑAS  EPIDEMIOLOGICAS</t>
  </si>
  <si>
    <t>SERVICIO DE ACONDICIONAMIENTO FISICO DEPORTIVO PARA LOS FUNCIONARIOS EN LAS INSTALACIONES DE LA ENTIDAD.</t>
  </si>
  <si>
    <t>DIRECCION DE TELECOMUNICACIONES - VIGENCIA: 2012</t>
  </si>
  <si>
    <t xml:space="preserve">Descripción Proyecto y actividad </t>
  </si>
  <si>
    <t>Mes  de radicacion proyecto en la Direccion Administrativa</t>
  </si>
  <si>
    <t>TOTAL DIRECCION DE TELECOMUNICACIONES</t>
  </si>
  <si>
    <t>AMPLIACION RED DE RADARES A NIVEL NACIONAL.</t>
  </si>
  <si>
    <t>ADQUISICION EQUIPOS Y REPUESTOS PARA SISTEMAS AEROPORTUARIOS NIVEL NACIONAL.</t>
  </si>
  <si>
    <t>ADQUISICION DE EQUIPOS Y SISTEMAS DE ENERGIA SOLAR Y COMERCIAL A NIVEL NACIONAL.</t>
  </si>
  <si>
    <t>ADQUISICION SERVICIO RED INTEGRADA DE MICROONDAS, CANALES TELEFONICOS Y TELEGRAFICOS NIVEL NACIONAL.</t>
  </si>
  <si>
    <t>PRESTACION DEL SERVICIO DE COMUNICACIONES POR MICROONDAS, FIBRA OPTICA O SATELITES A NIVEL NACIONAL E INTERNACIONAL.</t>
  </si>
  <si>
    <t>UTILIZACION SEGMENTO ESPACIAL PARA EL ESTABLECIMIENTO DE UNA RED MEDIANTE ESTACIONES TERRENAS DE LA UAEAC.</t>
  </si>
  <si>
    <t>PAGO MINISTERIO DE COMUNICACIONES</t>
  </si>
  <si>
    <t>pago único factura</t>
  </si>
  <si>
    <t>ADQUISICION DE EQUIPOS Y SISTEMAS PARA LA RED METEOROLOGICA AERONAUTICA.</t>
  </si>
  <si>
    <t>ADQUISICION DE EQUIPOS PARA REDES DE TELECOMUNICACIONES.</t>
  </si>
  <si>
    <t>ADQUISICION, INSTALACION Y PUESTA EN SERVICIO DE LOS SISTEMAS DE GRABACION MULTICANAL PARA ATC</t>
  </si>
  <si>
    <t>REPOSICION Y MANTENIMIENTO PARQUE AUTOMOTOR PARA LA OPERACION DE LA INFRAESTRUCTURA AERONAUTICA Y AEROPORTUARIA.</t>
  </si>
  <si>
    <t>REPOSICION PARQUE AUTOMOTOR PARA LA OPERACION AERONAUTICA Y AEROPORTUARIA.</t>
  </si>
  <si>
    <t>ADQUISICION DE EQUIPOS DEL PLAN NACIONAL DE AERONAVEGACION A NIVEL NACIONAL.</t>
  </si>
  <si>
    <t>MANTENIMIENTO Y CONSERVACION DEL SISTEMA DE TELECOMUNICACIONES Y AYUDAS A LA NAVEGACION AEREA A NIVEL NACIONAL.</t>
  </si>
  <si>
    <t>MANTENIMIENTO, CONSERVACION Y ACTUALIZACION DE LOS SISTEMAS DE RADAR.</t>
  </si>
  <si>
    <t>Permanente</t>
  </si>
  <si>
    <t>MANTENIMIENTO, CONSERVACION Y ACTUALIZACION DE LOS SISTEMAS DE COMUNICACIONES.</t>
  </si>
  <si>
    <t>MANTENIMIENTO, CONSERVACION Y ACTUALIZACION DE LOS SISTEMAS DE RADIOAYUDAS.</t>
  </si>
  <si>
    <t>MANTENIMIENTO, CONSERVACION Y ACTUALIZACION DE LOS SISTEMAS DE ENERGIA Y SISTEMAS COMPLEMENTARIOS.</t>
  </si>
  <si>
    <t>MANTENIMIENTO DE VEHICULO.</t>
  </si>
  <si>
    <t>ADQUISICION DE COMBUSTIBLE.</t>
  </si>
  <si>
    <t>ADQUISICION E INSTALACION DE REPUESTO PARA EL MANTENIMIENTO DE LOS SISTEMAS DE TELECOMUNICACIONES Y COMPLEMENTARIOS.</t>
  </si>
  <si>
    <t>MANTENIMIENTO, CONSERVACIÓN Y ACTUALIZACIÓN DE LOS SISTEMAS DE METEOROLOGÍA</t>
  </si>
  <si>
    <t>MANTENIMIENTO Y CONSERVACION DE EQUIPOS Y SISTEMAS AEROPORTUARIOS A NIVEL NACIONAL.</t>
  </si>
  <si>
    <t>MANTENIMIENTO PREVENTIVO Y CORRECTIVO DE EQUIPOS PARA LOS SISTEMAS AEROPORTUARIOS.</t>
  </si>
  <si>
    <t>CENTRO DE ESTUDIOS AERONAUTICOS - VIGENCIA: 2012</t>
  </si>
  <si>
    <t>TOTAL  CENTRO DE ESTUDIOS AERONAUTICOS</t>
  </si>
  <si>
    <t>CAPACITACION PERSONAL TECNICO Y ADMINISTRATIVO.</t>
  </si>
  <si>
    <t>Auxilios de Viaje para capacitación de funcionarios</t>
  </si>
  <si>
    <t>Nivel Central</t>
  </si>
  <si>
    <t>Transferencia al Fondo Icetex</t>
  </si>
  <si>
    <t>Contratación  Docentes, Asesores Profesionales Expersoa Académicos y Auxiliares de laboratorio para el Desarrollo de Programas Académicos</t>
  </si>
  <si>
    <t>Realización de Eventos de Capacitación, Actualización, Entrenamiento, Cursos, Seminarios, Talleres, Congresos, Foros y Conferencias.</t>
  </si>
  <si>
    <t>Realización y Financiación de Actividades de Bienestar Universitario (Eventos Culturales y Deportivos)</t>
  </si>
  <si>
    <t>Adquisición de Materiales, Elementos, Suministros y Equipos para la enseñanza y Laboratorio</t>
  </si>
  <si>
    <t>Mantenimiento y adecuación de aulas, laboratorios, biblioteca, auditorio y demás instalaciones del CEA</t>
  </si>
  <si>
    <t>Materiales y Suministros, Impresión y Publicaciones propios de la actividad academica</t>
  </si>
  <si>
    <t>Manteminiento preventivo y correctivo de equipos (Incluye Repuestos)</t>
  </si>
  <si>
    <t>OFICINA DE COMERCIALIZACION - VIGENCIA: 2012</t>
  </si>
  <si>
    <t>TOTAL  OFICINA DE COMERCIALIZACION</t>
  </si>
  <si>
    <t>CONSTRUCCION PISTA PARALELA, CALLE DE RODAJE Y CONEXIONES, PRIMERA ETAPA, AEROPUERTO ELDORADO BOGOTA.</t>
  </si>
  <si>
    <t>GARANTIZAR LOS INGRESOS, MINIMOS AL CONCESIONARIO DURANTE EL TIEMPO DE DURACION DE LA CONCESION DE LA SEGUNDA PISTA.</t>
  </si>
  <si>
    <t>SECRETARIA SEGURIDAD AEREA - VIGENCIA: 2012</t>
  </si>
  <si>
    <t>Mes  de radicación proyecto en la Dirección Administrativa</t>
  </si>
  <si>
    <t>Mes de inicio del Contrato</t>
  </si>
  <si>
    <t>Mes de terminación del Contrato</t>
  </si>
  <si>
    <t>TOTAL  SECRETARIA SEGURIDAD AEREA</t>
  </si>
  <si>
    <t>CONTROL OPERACIONAL PARA GARANTIZAR LA SEGURIDAD AEREA</t>
  </si>
  <si>
    <t>ASISTENCIA TECNICA PARA EL CONTROL DE LA OPERACION AEREA</t>
  </si>
  <si>
    <t>CERTIFICACIÓN AEROMÉDICA ESPECIAL DEL PERSONAL AERONÁUTICO: CONTROLADORES DE TRÁNSITO AÉREO, BOMBEROS AERONÁUTICOS Y OPERADORES DE ESTACIONES AERONÁUTICAS, A NIVEL NACIONAL.</t>
  </si>
  <si>
    <t>EXAMENES A NUEVOS CONTROLADORES</t>
  </si>
  <si>
    <t>NACIONAL</t>
  </si>
  <si>
    <t>PUBLICACIONES TÉCNICAS PARA LA SECRETARIA DE  SEGURIDAD AÉREA.</t>
  </si>
  <si>
    <t>COMBUSTIBLE Y LUBRICANTES PARA VEHÍCULOS UTILIZADOS EN CONTROL OPERACIONAL EN RAMPA, PLATAFORMA E INVESTIGACION DE ACCIDENTES Y/O INCIDENTES.</t>
  </si>
  <si>
    <t>MANTENIMIENTO DE VEHICULOS PARA LA INSPECCION Y CONTROL OPERACIONAL</t>
  </si>
  <si>
    <t>ADQUISICION DE PRUEBAS PARA LA DETECCION DE SUSTANCIAS PSICOACTIVAS EN EL PERSONAL TECNICO AERONAUTICO - PROGRAMA DE ALCOHOL Y DROGAS -</t>
  </si>
  <si>
    <t>PRUEBAS PSICOTÉCNICAS.</t>
  </si>
  <si>
    <t>CALIBRACION DE EQUIPOS DE APOYO PARA EL CONTROL OPERACIONAL</t>
  </si>
  <si>
    <t>AUDITORIA ISO 9001:2000</t>
  </si>
  <si>
    <t>ADQUISICION DE PARQUE AUTOMOTOR BASES REGIONALES</t>
  </si>
  <si>
    <t>SECRETARIA GENERAL - VIGENCIA: 2012</t>
  </si>
  <si>
    <t>ASESORIA Y SERVICIOS DE CONSULTORIA.</t>
  </si>
  <si>
    <t>ASESORIAS PARA EL FORTALECIMIENTO INSTITUCIONAL DE LA ENTIDAD</t>
  </si>
  <si>
    <t>CONTRATAR ASESORIAS Y CONSULTORIAS PARA LOS PLANES MAESTROS DE LOS AEROPUERTOS</t>
  </si>
  <si>
    <t>ASESORIAS PARA LA ORGANIZACION DE SERVICIOS DE AERONAVEGACION Y ORGANIZACION DEL ESPACIO AEREO.</t>
  </si>
  <si>
    <t>CONSULTORIA PARA EL FORTALECIMIENTO DE LA ENTIDAD.</t>
  </si>
  <si>
    <t>SUBDIRECCION GENERAL - GRUPO DE VUELOS - VIGENCIA: 2012</t>
  </si>
  <si>
    <t>TOTAL  GRUPO DE VUELOS</t>
  </si>
  <si>
    <t>MANTENIMIENTO Y CONSERVACION DE EQUIPO AEREO.</t>
  </si>
  <si>
    <t>SUMINISTRO DE COMBUSTIBLE  Y LUBRICANTES PARA EL MANTENIMIENTO DE EQUIPO AEREO.</t>
  </si>
  <si>
    <t>REGIONALES</t>
  </si>
  <si>
    <t>DIRECCION REGIONAL ATLÁNTICO - VIGENCIA: 2012</t>
  </si>
  <si>
    <t>MANTENIMIENTO DE ZONAS DE SEGURIDAD Y CANALES.</t>
  </si>
  <si>
    <t>MANTENIMIENTO DE TERMINALES.</t>
  </si>
  <si>
    <t>MANTENIMIENTO SEÑALIZACION DE PISTAS</t>
  </si>
  <si>
    <t>MANTENIMIENTO GENERAL INFRAESTRUCTURA ESTACIONES AERONAUTICAS</t>
  </si>
  <si>
    <t>MATERIALES E INSUMOS PARA EL FUNCIONAMIENTO DE LA INFRAESTRUCTURA AMBIENTAL</t>
  </si>
  <si>
    <t>GASTOS DE TRANSPORTE DE EQUIPOS, REPUESTOS, ACCESORIOS  Y PERSONAL, NECESARIOS PARA REALIZAR LABORES DE MANTENIMIENTO Y/O INSTALACION DE SISTEMAS DE TELECOMUNICACIONES Y AYUDAS A LA NAVEGACION AEREA.</t>
  </si>
  <si>
    <t>BOMBILLERIA AREAS PUBLICAS AEROPUERTO ASOCIADOS CON LA OPERACION AEREA.</t>
  </si>
  <si>
    <t>ADQUISICION MATERIALES E INSUMOS AEROPORTUARIOS.</t>
  </si>
  <si>
    <t>ADQUISICION DE HERRAMIENTAS, ELEMENTOS Y MATERIALES PARA MANTENIMIENTO DE EQUIPOS Y SISTEMAS MECANICOS.</t>
  </si>
  <si>
    <t>ADQUISICION DE HERRAMIENTAS, ELEMENTOS FUNGIBLES, ACCESORIOS Y MATERIALES PARA EL MANTENIMIENTO DE EQUIPOS Y SISTEMAS ELECTRICOS.</t>
  </si>
  <si>
    <t>ADQUISICION DE SERVICIOS DE VIGILANCIA  TECNICA PARA LAS ESTACIONES AERONAUTICAS.</t>
  </si>
  <si>
    <t>GASTOS GENERALES</t>
  </si>
  <si>
    <t>MANTENIMIENTO EQUIPOS MEDICOS.</t>
  </si>
  <si>
    <t>MANTENIMIENTO DE AMBULANCIAS.</t>
  </si>
  <si>
    <t>RECARGUE DE EXTINTORES.</t>
  </si>
  <si>
    <t>MANTENIMIENTO PREVENTIVO Y CORRECTIVO DE HERRAMIENTAS SEI-SAR (INCLUYE REPUESTOS).</t>
  </si>
  <si>
    <t>Regional Atlántico - 15 Aeropuertos</t>
  </si>
  <si>
    <t>S.O - ADQUISICION DE EQUIPOS PARA EL DESARROLLO DE PROGRAMAS DE SALUD OCUPACIONAL.</t>
  </si>
  <si>
    <t>Valledupar y Barranquilla</t>
  </si>
  <si>
    <t>Santa Marta, San Andrés, Riohacha y Barranquilla</t>
  </si>
  <si>
    <t>Barranquilla, Santa Marta, Cartagena y Valledupar</t>
  </si>
  <si>
    <t>Tolú y San Andrés</t>
  </si>
  <si>
    <t xml:space="preserve">TOTAL BIENESTAR SOCIAL </t>
  </si>
  <si>
    <t>Regional  Barranquilla, Cartagena, Santa Marta, Tolu, corozal, Valledupar, Riohacha, Magangue, Plato, Mompos, Aguachica</t>
  </si>
  <si>
    <t xml:space="preserve">Abril </t>
  </si>
  <si>
    <t>San Andres y Providencia</t>
  </si>
  <si>
    <t>Barranquilla Mitad de Año</t>
  </si>
  <si>
    <t>Barranquilla Fin de Año</t>
  </si>
  <si>
    <t xml:space="preserve">Santa Marta y el banco, </t>
  </si>
  <si>
    <t>San Andres Islas y Providencia</t>
  </si>
  <si>
    <t>Cartagena, Magangue, Mompos y Plato</t>
  </si>
  <si>
    <t>Valledupar y Aguachica</t>
  </si>
  <si>
    <t>Riohacha</t>
  </si>
  <si>
    <t>Corozal</t>
  </si>
  <si>
    <t xml:space="preserve">Barranquilla </t>
  </si>
  <si>
    <t>Cartagena, Santa Marta, San Andrés, Valledupar, Riohacha Corozal y Tolú</t>
  </si>
  <si>
    <t>Barranquilla y San Andrés</t>
  </si>
  <si>
    <t>CONTRATACION DOCENTES PARA PROGRAMA DE EDUCACION SUPERIOR Y EDUCACION CONTINUADA</t>
  </si>
  <si>
    <t>VIGENCIA 2012</t>
  </si>
  <si>
    <t>OTÚ</t>
  </si>
  <si>
    <t>MAYO</t>
  </si>
  <si>
    <t>AMALFI</t>
  </si>
  <si>
    <t>CONDOTO</t>
  </si>
  <si>
    <t>NUQUI</t>
  </si>
  <si>
    <t>PUERTO BERRIO</t>
  </si>
  <si>
    <t xml:space="preserve"> URRAO</t>
  </si>
  <si>
    <t>CIMITARRA</t>
  </si>
  <si>
    <t xml:space="preserve"> CONDOTO</t>
  </si>
  <si>
    <t xml:space="preserve"> OTÚ</t>
  </si>
  <si>
    <t>MANTENIMINTO DE RIELES, LIMPIEZA DE CUNETAS, ROCERIA DE TALUDES, LIMPIEZA DE CANALES TRASVERSALES,SUMINISTRO Y COMPACTACION DE GRAVILLA.</t>
  </si>
  <si>
    <t>CERRO VERDE</t>
  </si>
  <si>
    <t>MANTENIMINTO DE RIELES, LIMPIEZA DE CUNETAS, ROCERIA DE TALUDES, LIMPIEZA DE CANALES TRASVERSALES.</t>
  </si>
  <si>
    <t>CERRO GORDO</t>
  </si>
  <si>
    <t>LIMPIEZA DE CUNETAS, ROCERIA DE TALUDES.</t>
  </si>
  <si>
    <t>SANTA ELENA</t>
  </si>
  <si>
    <t>SUMINISTRO Y COMPACTACION DE GRAVILLA, LIMPIEZA DE CANALES.</t>
  </si>
  <si>
    <t>YARUMAL, TRINIDAD</t>
  </si>
  <si>
    <t>PINTURA, VENTANAS,PUERTAS.</t>
  </si>
  <si>
    <t>QUIBDO</t>
  </si>
  <si>
    <t>PINTURA,TANQUE ANTIDERRAMES.</t>
  </si>
  <si>
    <t>TECHO, VENTANAS, PINTURA, TANQUE ANTIDERRAMES.</t>
  </si>
  <si>
    <t>B/SOLANO</t>
  </si>
  <si>
    <t>MANTENIMINTO  DE EDIFICIO, VENTANAS, PUERTAS,TANQUE ANTIDERRAMES, PINTURA.</t>
  </si>
  <si>
    <t>MANTENIMIENTO GENERAL</t>
  </si>
  <si>
    <t>YARUMAL</t>
  </si>
  <si>
    <t>CERRAMIENTO</t>
  </si>
  <si>
    <t>MARINILLA</t>
  </si>
  <si>
    <t>VILLA  KEMPIS</t>
  </si>
  <si>
    <t>APARTADO</t>
  </si>
  <si>
    <t>MANTENIMIENTO DE CUARTEL DE POLICIA</t>
  </si>
  <si>
    <t>OTU,</t>
  </si>
  <si>
    <t xml:space="preserve">AMALFI </t>
  </si>
  <si>
    <t xml:space="preserve"> AMALFI</t>
  </si>
  <si>
    <t>URRAO</t>
  </si>
  <si>
    <t xml:space="preserve"> PUERTO BERRIO</t>
  </si>
  <si>
    <t>OTU,  NUQUÍ,  AMALFI,  PTO BERRIO, CONDOTO, URRAO</t>
  </si>
  <si>
    <t>OTU,   AMALFI,  PUERTO BERRIO(Monitoreos)</t>
  </si>
  <si>
    <t>OTU,  URRAO,  PUERTO BERRIO (estudios)</t>
  </si>
  <si>
    <t>OLAYA HERRERA</t>
  </si>
  <si>
    <t>CAREPA</t>
  </si>
  <si>
    <t>MONTERIA</t>
  </si>
  <si>
    <t>REG. ANTIOQUIA</t>
  </si>
  <si>
    <t>MARZO-  OCTUBRE</t>
  </si>
  <si>
    <t>RIONEGRO</t>
  </si>
  <si>
    <t>FEBRERO- OCTUBRE</t>
  </si>
  <si>
    <t>REG.ANTIOQUIA</t>
  </si>
  <si>
    <t>ANTIOQUIA</t>
  </si>
  <si>
    <t>RIONEGRO, MANIZALEZ, PUERTO BERRIO,AMALFI, OTU,URRAO; MONTERIA; CONDOTO; QUIBDO, NUQUI, BAHIA SOLANO</t>
  </si>
  <si>
    <t>RIONEGRO,MONTERIA,QUIBDO,CAREPA, CONDOTO.NUQUI</t>
  </si>
  <si>
    <t>B.S - DOTACION CENTROS VACACIONALES Y DEPORTIVOS.</t>
  </si>
  <si>
    <t>RIONEGRO,MONTERIA,QUIBDO,CAREPA, CONDOTO, OTU</t>
  </si>
  <si>
    <t>RIONEGRO, MONTERIA,QUIBDO,CAREPA</t>
  </si>
  <si>
    <t xml:space="preserve">REGIONAL </t>
  </si>
  <si>
    <t>MEDELLIN  Y RIONEGRO</t>
  </si>
  <si>
    <t>DIRECCION REGIONAL CUNDINAMARCA - VIGENCIA: 2012</t>
  </si>
  <si>
    <t xml:space="preserve">TOTAL  </t>
  </si>
  <si>
    <t>MANTENIMIENTO DE PLATAFORMAS.</t>
  </si>
  <si>
    <t>FLANDES</t>
  </si>
  <si>
    <t>FLORENCIA</t>
  </si>
  <si>
    <t>Ibagué</t>
  </si>
  <si>
    <t>San Vicente</t>
  </si>
  <si>
    <t>SAN VICENTE</t>
  </si>
  <si>
    <t>MANTENIMIENTO ZONAS DE SEGURIDAD ROCERIA , FUMIGACION Y CANALES</t>
  </si>
  <si>
    <t xml:space="preserve">SAN VICENTE </t>
  </si>
  <si>
    <t xml:space="preserve">PUERTO ASIS </t>
  </si>
  <si>
    <t xml:space="preserve">VILLAGARZON </t>
  </si>
  <si>
    <t xml:space="preserve">IBAGUE </t>
  </si>
  <si>
    <t>CHAPARRAL</t>
  </si>
  <si>
    <t>MARIQUITA</t>
  </si>
  <si>
    <t>PAIPA</t>
  </si>
  <si>
    <t>GUAYMARAL</t>
  </si>
  <si>
    <t>PITALITO</t>
  </si>
  <si>
    <t xml:space="preserve">Tablazo </t>
  </si>
  <si>
    <t xml:space="preserve">Zipaquira </t>
  </si>
  <si>
    <t>Ceuta</t>
  </si>
  <si>
    <t xml:space="preserve">Soacha </t>
  </si>
  <si>
    <t>CNA</t>
  </si>
  <si>
    <t>Estación Araracuara</t>
  </si>
  <si>
    <t>Araracuara</t>
  </si>
  <si>
    <t>Aeropuerto Paipa</t>
  </si>
  <si>
    <t>Paipa</t>
  </si>
  <si>
    <t>Aeropuerto Neiva</t>
  </si>
  <si>
    <t>Estación Zipaquirá y Aeropuerto Guaymaral</t>
  </si>
  <si>
    <t>Aeropuerto Leticia</t>
  </si>
  <si>
    <t>Puerto Asís</t>
  </si>
  <si>
    <t>Estación El Rosal</t>
  </si>
  <si>
    <t>Pitalito</t>
  </si>
  <si>
    <t>CNA, Guaymaral  y Aeropuerto Paipa</t>
  </si>
  <si>
    <t>Neiva , Ibagué y Flandes</t>
  </si>
  <si>
    <t>Florencia y San Vicente</t>
  </si>
  <si>
    <t xml:space="preserve">REG. CUNDINAMARCA </t>
  </si>
  <si>
    <t xml:space="preserve">PAIPA </t>
  </si>
  <si>
    <t xml:space="preserve">GUAYMARAL </t>
  </si>
  <si>
    <t xml:space="preserve">LETICIA </t>
  </si>
  <si>
    <t>ACCESORIOS REDES LAN Y WAN</t>
  </si>
  <si>
    <t xml:space="preserve">LETICIA, IBAGUE, NEIVA , FLORENCIA, PUERTO LEGUIZAMO, PUERTO ASIS  </t>
  </si>
  <si>
    <t>ADQUISICION, INSTALACION, CALIBRACION, PRUEBA Y PUESTA EN FUNCIONAMIENTO SISTEMAS UPS, CARGADORES DE BATERIA, RECTIFICADORES Y/O REACONDICIONAMIENTO.</t>
  </si>
  <si>
    <t>Adquisición de baterías</t>
  </si>
  <si>
    <t xml:space="preserve">MANTENIMIENTO, CONSERVACION Y ACTUALIZACION DE LOS SISTEMAS DE RADAR (RECUPERACION DE LOS SITEMAS DE PROCESAMIENTO Y SENSORES RADAR)         </t>
  </si>
  <si>
    <t>RECUPERACION DE LOS SISTEMAS DE PROCESAMIENTO Y SENSORES RADAR)</t>
  </si>
  <si>
    <t xml:space="preserve">MANTENIMIENTO, CONSERVACION Y ACTUALIZACION DE LOS SISTEMAS DE COMUNICACIONES </t>
  </si>
  <si>
    <t xml:space="preserve">Mantenimiento equipos switching de voz </t>
  </si>
  <si>
    <t xml:space="preserve">Recuperación multiplexores y consola torre </t>
  </si>
  <si>
    <t xml:space="preserve">MANTENIMIENTO, CONSERVACION Y ACTUALIZACION DE LOS SISTEMAS DE RADIOAYUDAS </t>
  </si>
  <si>
    <t xml:space="preserve">Mantenimiento DME Ambalema, Leguizamo, San Vicente, Radiofaro de Ibagué </t>
  </si>
  <si>
    <t xml:space="preserve">Ambalema, Leguizamo, San Vicente, Radiofaro de Ibagué </t>
  </si>
  <si>
    <t xml:space="preserve">MANTENIMIENTO, CONSERVACION Y ACTUALIZACION DE LOS SISTEMAS DE ENERGIA Y SISTEMAS COMPLEMENTARIOS </t>
  </si>
  <si>
    <t>Mantenimiento de las transferencias automáticas</t>
  </si>
  <si>
    <t xml:space="preserve">Mantenimiento grupos electrógenos </t>
  </si>
  <si>
    <t xml:space="preserve"> MANTENIMIENTO DE VEHICULO.</t>
  </si>
  <si>
    <t>Mantenimiento de los vehículos asignados a la Regional Cundinmaraca</t>
  </si>
  <si>
    <t>combustible con destino a las plantas eléctricas  y vehículos</t>
  </si>
  <si>
    <t xml:space="preserve">San Vicente </t>
  </si>
  <si>
    <t>Villagarzón</t>
  </si>
  <si>
    <t xml:space="preserve">Puerto Leguízamo </t>
  </si>
  <si>
    <t>Adquisición de combustible para las plantas y motobombas  de las Estaciones de Buvis, Ceuta, El Rosal, Manjui, El tablazo,Aguazuque, Normandia, CNA, CEA, NEAA, Almacén, Subestación AB</t>
  </si>
  <si>
    <t>Estaciones Direccion Regional</t>
  </si>
  <si>
    <t xml:space="preserve">Adquisición de combustible para los vehículos ubicados en  Bogotá  de la Regional Cundinamarca </t>
  </si>
  <si>
    <t>Direccion Regional Cundinamarca</t>
  </si>
  <si>
    <t xml:space="preserve"> </t>
  </si>
  <si>
    <t xml:space="preserve">Adquisición de combustible para los vehículos y plantas  ubicados en los de Puerto Asis, Florencia, Neiva, Ibagué, Mariquita, Flandes, Pitalito, Paipa, Guaymaral y sus Estaciones </t>
  </si>
  <si>
    <t>ADQUISICION DE ELEMENTOS DE CONSUMO PARA LA IMPRESIÓN DE LOS DATOS DE VUELO DEL SISTEMA FDP (PAPEL TERMOSENSIBLE PARA IMPRESIÓN DE LAS FAJAS DE PROGRESO DE VUELO EN LAS IMPRESORAS 512C)</t>
  </si>
  <si>
    <t>adquisicion de elementos de consumo para la impresión de los datos de vuelo del sistema fdp (papel termosensible para impresión de las fajas de progreso de vuelo en las impresoras 512c)</t>
  </si>
  <si>
    <t xml:space="preserve">Sistema de grabación de voz  ACC Bogotá </t>
  </si>
  <si>
    <t xml:space="preserve">Repuestos RADAR </t>
  </si>
  <si>
    <t xml:space="preserve">Adquisición Microcascos </t>
  </si>
  <si>
    <t xml:space="preserve">Outsourcing </t>
  </si>
  <si>
    <t>Manteniento RVR, EMA, Ceilometro</t>
  </si>
  <si>
    <t xml:space="preserve">MANTENIMIENTO PREVENTIVO Y CORRECTIVO DE ASCENSORES TORRES DE CONTROL </t>
  </si>
  <si>
    <t>Mantenimiento Ascensores torre de control</t>
  </si>
  <si>
    <t>Aeropuerto Florencia</t>
  </si>
  <si>
    <t>Outsourcing Sistemas de aire acondicionado.</t>
  </si>
  <si>
    <t>Adquisición de bombillería para áreas públicas y aeroportuarias.</t>
  </si>
  <si>
    <t>ADQUISICION REPUESTOS MANTO MECANICO</t>
  </si>
  <si>
    <t>Adquisición de insumos para sistemas mecánicos</t>
  </si>
  <si>
    <t>Adquisición de elementos para el mantenimiento sistemas aeroportuarios.</t>
  </si>
  <si>
    <t>Adquisición de elementos para el mantenimiento electromecánico</t>
  </si>
  <si>
    <t>Adquisición de elementos para blindaje subestaciones de energía</t>
  </si>
  <si>
    <t>ADQUISICION E INSTALACION DE SISTEMAS DE SEÑALIZACION Y GUIA DE USUARIO</t>
  </si>
  <si>
    <t>Adquisición de faros, pistolas de señales para torres de control.</t>
  </si>
  <si>
    <t xml:space="preserve">ADQUISICION, INSTALACION , CALIBRACION, PRUEBA Y PUESTA EN SERVICIO DE EQUIPOS PARA LOS SISTEMAS AEROPORTUARIOS     </t>
  </si>
  <si>
    <t>Adquisición de sistemas de aire acondicionado para los equipos aeroportuarios.</t>
  </si>
  <si>
    <t>Combustible para Ambulancias</t>
  </si>
  <si>
    <t>REG CUNDINAMARCA</t>
  </si>
  <si>
    <t>Cursos actualización atención prehospitalaria</t>
  </si>
  <si>
    <t>Recolección y disposición final residuos hospitalarios</t>
  </si>
  <si>
    <t>Aeropuertos y Estaciones adscritas a la Dirección Regional Cundinamarca</t>
  </si>
  <si>
    <t>Recarga sistema extinción de incendio Centro de Control</t>
  </si>
  <si>
    <t>DIRECCION REGIONAL NORTE DE SANTANDER - VIGENCIA: 2012</t>
  </si>
  <si>
    <t>CONTRATAR EL MANTENIMEINTO DE LA PISTA DEL AEROPUERTO CRAVO NORTE</t>
  </si>
  <si>
    <t>CRAVO NORTE</t>
  </si>
  <si>
    <t>CONTRATAR EL MANTENIMEINTO DE LA PISTA DEL AEROPUERTO AGUAS CLARAS</t>
  </si>
  <si>
    <t>OCAÑA</t>
  </si>
  <si>
    <t>CONTRATAR EL MANTENIMEINTO DE LA PISTA DEL AEROPUERTO EL TRONCAL</t>
  </si>
  <si>
    <t>ARAUQUITA</t>
  </si>
  <si>
    <t>MANTENIMIENTO DE ZONAS DE SEGURIDAD AEROPUERTO CAMILO DAZA</t>
  </si>
  <si>
    <t>MANTENIMIENTO CANALES DE EVACUACION DE AGUAS LLUVIAS AEROPUERTO CAMILO DAZA</t>
  </si>
  <si>
    <t>MANTENIMIENTO DE ZONAS DE SEGURIDAD Y CANALES  AEROPUERTO PALONEGRO</t>
  </si>
  <si>
    <t>BUCARAMANGA</t>
  </si>
  <si>
    <t>MANTENIMIENTO DE ZONAS DE SEGURIDAD Y CANALES  AEROPUERTO YARIGUIES</t>
  </si>
  <si>
    <t>BARRANCABERMEJA</t>
  </si>
  <si>
    <t>MANTENIMIENTO DE ZONAS DE SEGURIDAD Y CANALES  AEROPUERTO SANTIAGO PEREZ</t>
  </si>
  <si>
    <t>ARAUCA</t>
  </si>
  <si>
    <t>MANTENIMIENTO DE ZONAS DE SEGURIDAD AEROPUERTO VARGAS SANTOS</t>
  </si>
  <si>
    <t>MANTENIMIENTO CANALES DE EVACUACION DE AGUAS LLUVIAS AEROPUERTO VARGAS SANTOS</t>
  </si>
  <si>
    <t>MANTENIMIENTO DE ZONAS DE SEGURIDAD Y CANALES  AEROPUERTO LOS COLONIZADORES</t>
  </si>
  <si>
    <t>SARAVENA</t>
  </si>
  <si>
    <t>MANTENIMIENTO DE ZONAS DE SEGURIDAD Y CANALES  AEROPUERTO EL TRONCAL</t>
  </si>
  <si>
    <t>MANTENIMIENTO DE ZONAS DE SEGURIDAD Y CANALES  AEROPUERTO CRAVONORTE</t>
  </si>
  <si>
    <t>CRAVONORTE</t>
  </si>
  <si>
    <t>MANTENIMIENTO DE ZONAS DE SEGURIDAD Y CANALES  AEROPUERTO AGUAS CLARAS</t>
  </si>
  <si>
    <t>MANTENIMIENTO DE TORRES DE CONTROL</t>
  </si>
  <si>
    <t>MANTENIMIENTO DE TORRE DE CONTROL AEROPUERTO VARGAS SANTOS</t>
  </si>
  <si>
    <t>MANTENIMIENTO DE TORRE DE CONTROL AEROPUERTO AGUAS CLARAS</t>
  </si>
  <si>
    <t>MANTENIMIENTO DE TORRE DE CONTROL AEROPUERTO YARIGUIES</t>
  </si>
  <si>
    <t>MANTENIMIENTO DE TORRE DE CONTROL AEROPUERTO PALONEGRO</t>
  </si>
  <si>
    <t>MANTENIMIENTO VIA DE ACCESO A ESTACIONES AERONAUTICAS</t>
  </si>
  <si>
    <t>MANTENIMIENTO VIA DE ACCESO A ESTACION VOR CAMILO DAZA</t>
  </si>
  <si>
    <t>MANTENIMIENTO VIA DE ACCESO A ESTACION CERRO ORIENTE</t>
  </si>
  <si>
    <t>PAMPLONA</t>
  </si>
  <si>
    <t>MANTENIMIENTO VIVIENDA CELADOR Y SALA DE EQUIPOS</t>
  </si>
  <si>
    <t>MANTENIMIENTO GENERAL SALA DE EQUIPOS AEROP LOS COLONIZADORES</t>
  </si>
  <si>
    <t>MANTENIMIENTO GENERAL SALA DE EQUIPOS AEROP YARIGUIES</t>
  </si>
  <si>
    <t>MANTENIMIENTO GENERAL SALA DE EQUIPOS AEROP PALONEGRO</t>
  </si>
  <si>
    <t>MANTENIMIENTO GENERAL SALA DE EQUIPOS AEROP SANTIAGO PEREZ</t>
  </si>
  <si>
    <t>MANTENIMIENTO GENERAL SALA DE EQUIPOS MARCADOR INTERMEDIO</t>
  </si>
  <si>
    <t>MANTENIMIENTO GENERAL ESTACION CERRO LA VIRGEN</t>
  </si>
  <si>
    <t>TOLEDO</t>
  </si>
  <si>
    <t>MANTENIMIENTO GENERAL ESTACIÓN CERRO JURISDICCIONES</t>
  </si>
  <si>
    <t>ABREGO</t>
  </si>
  <si>
    <t>MANTENIMIENTO GENERAL INFRAESTRUCTURA ESTACIÓN CERRO GAVILANES</t>
  </si>
  <si>
    <t>OIBA</t>
  </si>
  <si>
    <t>MANTENIMIENTO GENERAL INFRAESTRUCTURA ESTACIÓN CERRO BARICHARA</t>
  </si>
  <si>
    <t>BARICHARA</t>
  </si>
  <si>
    <t>MANTENIMIENTO GENERAL INFRAESTRUCTURA ESTACIÓN CERRO ORIENTE</t>
  </si>
  <si>
    <t>MANTENIMIENTO GENERAL INFRAESTRUCTURA ESTACIÓN MESA DE LOS SANTOS</t>
  </si>
  <si>
    <t>MESA SANTOS</t>
  </si>
  <si>
    <t>MANTENIMIENTO GENERAL INFRAESTRUCTURA ESTACIÓN CERRO EL PICACHO</t>
  </si>
  <si>
    <t>TONA</t>
  </si>
  <si>
    <t>CONTRATAR EL MANTENIMIENTO A LOS SISTEMAS DE TRATAMIENTO DE AGUAS EN EL AEROPUERTO VARGAS SANTOS</t>
  </si>
  <si>
    <t>CONTRATAR EL MANTENIMIENTO A LOS SISTEMAS DE TRATAMIENTO DE AGUAS EN EL AEROPUERTO LOS COLONIZADORES</t>
  </si>
  <si>
    <t>CONTRATAR EL MANTENIMIENTO CASETA ALMACENAMIENTO RESIDUOS SOLIDOS EN EL AEROPUERTO VARGAS SANTOS</t>
  </si>
  <si>
    <t>CONTRATAR EL MANTENIMIENTO DE INSTALACIONES HIDRAULICAS Y SANITARIAS EN EL AEROPUERTO VARGAS SANTOS</t>
  </si>
  <si>
    <t>CONTRATAR EL MANTENIMIENTO DE ZONAS VERDES Y ARBORIZADAS AEROPUERTO SANTIAGO PEREZ QUIROZ</t>
  </si>
  <si>
    <t>CONTRATAR EL MANTENIMIENTO DE ZONAS VERDES Y ARBORIZADAS AEROPUERTO VARGAS SANTOS</t>
  </si>
  <si>
    <t>CONTRATAR EL MANTENIMIENTO DE ZONAS VERDES Y ARBORIZADAS AEROPUERTO AGUAS CLARAS</t>
  </si>
  <si>
    <t>OCANA</t>
  </si>
  <si>
    <t>CONTRATAR LA ESTABILIZACION DE TALUDES EN EL AEROPUERTO PALONEGRO</t>
  </si>
  <si>
    <t>CONTRATAR EL MANTENIMEINTO DE ZONAS ARBORIZADAS CABECERA 04 DEL AEROPUERTO YARIGUIES</t>
  </si>
  <si>
    <t>CONTRATAR LA ADQUISICION DE CANECAS PARA EL MANEJO DE RESIDUOS SOLIDOS EN LOS AEROPUERTOS DE OCAÑA, ARAUCA, SARAVENA Y TAME</t>
  </si>
  <si>
    <t>REGIONAL</t>
  </si>
  <si>
    <t>CONTRATAR EL MONITOREO DE CALIDAD DE AGUAS EN EL AEROPUERTO AGUAS CLARAS DE OCAÑA</t>
  </si>
  <si>
    <t>CONTRATAR EL MONITOREO DE CALIDAD DE AGUAS EN EL AEROPUERTO VARGAS SANTOS</t>
  </si>
  <si>
    <t>CONTRATAR EL MONITOREO DE CALIDAD DE AGUAS EN EL AEROPUERTO LOS COLONIZADORES</t>
  </si>
  <si>
    <t>PAGO DE TRAMITES AMBIENTALES AERIOPUERTOS DE ARAUCA, BARRANCABERMEJA Y TAME</t>
  </si>
  <si>
    <t>CONTRATAR EL MANTENIMIENTO DE LAS INSTALACIONES ADMINISTRATIVAS EN EL AEROPUERTO CAMUILO DAZA</t>
  </si>
  <si>
    <t>CONTRATAR EL MANTENIMIENTO DE LAS INSTALACIONES ADMINISTRATIVAS EN EL AEROPUERTO YARIGUIES</t>
  </si>
  <si>
    <t>CONTRATAR EL MANTENIMIENTO DE LAS INSTALACIONES ADMINISTRATIVAS EN EL AEROPUERTO AGUAS CLARAS</t>
  </si>
  <si>
    <t>CONTRATAR EL MANTENIMIENTO DE LAS INSTALACIONES ADMINISTRATIVAS EN EL AEROPUERTO SANTIAGO PEREZ QUIROZ</t>
  </si>
  <si>
    <t>ADQUISICION DE EQUIPOS PARA REDES DE TELECOMUNICACIONES</t>
  </si>
  <si>
    <t>ADQUISICION DE ACCESORIOS PARA REDES DE COMUNICACIONES WAN Y LAN</t>
  </si>
  <si>
    <t>MANTENIMIENTO LINEA DE TRANSMISION MICROONDAS CONTINENTAL</t>
  </si>
  <si>
    <t>MANTENIMEINTO TORRES AUTOSOPORTADAS DE ACUERDO A CIRCULAR 3</t>
  </si>
  <si>
    <t>CAMBIO DE TRES PARARRAYOS RADIACTIVOS EN EL AEROP YARIGUIES</t>
  </si>
  <si>
    <t>MANTO Y ACTUALIZACION DE LA FIBRA OPTICA Y REDES  DE LA SALA DE INFORMATICA</t>
  </si>
  <si>
    <t>MANTENIMIENTO MODULOS SISTEMAS DE RADIOAYUDAS</t>
  </si>
  <si>
    <t>MANTENIMIENTO TRANSFORMADORES</t>
  </si>
  <si>
    <t>MANTENIMIENTO UPS</t>
  </si>
  <si>
    <t>MANTENIMIENTO REGULADORES AYUDAS VISUALES</t>
  </si>
  <si>
    <t>MANTENIMIENTO DE VEHICULO AREA TECNICA AEROPUERTO CAMILO DAZA</t>
  </si>
  <si>
    <t>MANTENIMIENTO DE VEHICULO AREA TECNICA AEROPUERTO PALONEGRO</t>
  </si>
  <si>
    <t>MANTENIMIENTO DE VEHICULO AREA TECNICA AEROPUERTO YARIGUIES</t>
  </si>
  <si>
    <t>MANTENIMIENTO DE VEHICULO AREA TECNICA AEROPUERTO VARGAS SANTOS</t>
  </si>
  <si>
    <t>ADQUISICIÓN DE COMBUSTIBLE PLANTAS ESTACIÓN CERRO LA VIRGEN Y PLANTA MOVIL</t>
  </si>
  <si>
    <t>CERRO LA VIRGEN Y CUCUTA</t>
  </si>
  <si>
    <t>ADQUISICIÓN DE COMBUSTIBLE PLANTAS ESTACIÓN MARCADOR EXTERIOR ZULIA</t>
  </si>
  <si>
    <t>MKR CUCUTA</t>
  </si>
  <si>
    <t>ADQUISICIÓN DE COMBUSTIBLE PLANTAS ESTACIÓN MESA DE LOS SANTOS</t>
  </si>
  <si>
    <t>ADQUISICIÓN DE COMBUSTIBLE PLANTAS ESTACIÓN EL PICACHO</t>
  </si>
  <si>
    <t>PICACHO</t>
  </si>
  <si>
    <t>ADQUISICIÓN DE COMBUSTIBLE PLANTAS APTO OCAÑA</t>
  </si>
  <si>
    <t>ADQUISICIÓN DE COMBUSTIBLE PLANTAS ESTACIÓN JURISDICCIONES</t>
  </si>
  <si>
    <t>JURISDICCIONES</t>
  </si>
  <si>
    <t>ADQUISICIÓN DE COMBUSTIBLE PLANTAS APTO ARAUCA</t>
  </si>
  <si>
    <t>ADQUISICIÓN DE COMBUSTIBLE PLANTAS APTO TAME</t>
  </si>
  <si>
    <t>ADQUISICIÓN DE COMBUSTIBLE PLANTAS APTO SARAVENA</t>
  </si>
  <si>
    <t>ADQUISICIÓN DE COMBUSTIBLE VEHÍCULOS CÚCUTA</t>
  </si>
  <si>
    <t>ADQUISICIÓN DE COMBUSTIBLE VEHÍCULOS BUCARAMANGA</t>
  </si>
  <si>
    <t>B/MANGA</t>
  </si>
  <si>
    <t>ADQUISICIÓN DE COMBUSTIBLE VEHÍCULOS BARRANCABERMEJA</t>
  </si>
  <si>
    <t>B/MEJA</t>
  </si>
  <si>
    <t>ADQUISICIÓN DE COMBUSTIBLE VEHÍCULOS TAME</t>
  </si>
  <si>
    <t>TRANSPORTE DE EQUIPOS, REPUESTOS, ACCESORIOS  Y PERSONAL AEROPUERTOS Y ESTACIONES DE LA REGIONAL</t>
  </si>
  <si>
    <t>ADQUISICION ELEMENTOS DE CONSUMO PARA IMPRESIÓN EN SISTEMAS FDP Y TERMINALES IAT</t>
  </si>
  <si>
    <t>ADQUISICION E INSTALACION DE REPUESTO PARA EQUIPOS DE COMUNICACIONES</t>
  </si>
  <si>
    <t>ADQUISICION E INSTALACION DE REPUESTO PARA AYUDAS VISUALES</t>
  </si>
  <si>
    <t>ADQUISICION E INSTALACION DE REPUESTO PARA EL MANTENIMIENTO DE LOS SISTEMAS DE TELECOMUNICACIONES.</t>
  </si>
  <si>
    <t>ADQUISICION E INSTALACION DE REPUESTO PARA SISTEMAS DE VIGILANCIA AERONAUTICA</t>
  </si>
  <si>
    <t>MANTENIMIENTO, CONSERVACION Y ACTUALIZACION DE LOS SISTEMAS DE METEOROLOGIA</t>
  </si>
  <si>
    <t>CONTRATAR EL MANTENIMIENTO DE AIRES ACONDICIONADOS AEROPUERTOS CUCUTA, BUCARAMANGA, ARAUCA, BARRANCABERMEJA, OCAÑA, TAME, SARAVENA</t>
  </si>
  <si>
    <t>CONTRATAR LA ADQUISICION DE BOMBILLERIA AEROPUERTOS CUCUTA, BUCARAMANGA, ARAUCA, BARRANCABERMEJA, OCAÑA, TAME, SARAVENA</t>
  </si>
  <si>
    <t>ADQUISICION ACEITE PARA GUADAÑAS Y LAS PLANTAS  DE EMERGENCIA DE LAS ESTACIONES DE LA REGIONAL Y AEPTOS DE LA REGIONAL</t>
  </si>
  <si>
    <t>ADQUISICION DE BATERIAS</t>
  </si>
  <si>
    <t>ADQUISICION LLANTAS PARA VEHICULOS DE LA REGIONAL</t>
  </si>
  <si>
    <t>ADQUISICION DE HERRAMIENTAS MECANICAS</t>
  </si>
  <si>
    <t>ADQUISICION DE HERRAMIENTAS Y MATERIALES SISTEMAS ELECTRICOS</t>
  </si>
  <si>
    <t>ADQUISICION DE EQUIPOS Y REPUESTOS SISTEMAS AEROPORTUARIOS A NIVEL NACIONAL.</t>
  </si>
  <si>
    <t>ADQUISICION, INSTALACION, CALIBRACION, PRUEBA Y PUESTA EN SERVICIO DE SISTEMA DE ILUMINACION</t>
  </si>
  <si>
    <t>ADQUISICION, INSTALACION, CALIBRACION, PRUEBA Y PUESTA EN SERVICIO DE SISTEMA DE ILUMINACION AEROPUERTOS REGIONAL</t>
  </si>
  <si>
    <t>ADQUISICION, INSTALACION, CALIBRACION, PRUEBA Y PUESTA EN SERVICIO DE EQUIPOS PARA LOS SISTEMAS AEROPORTUARIOS</t>
  </si>
  <si>
    <t>ADQUISICION, INSTALACION, CALIBRACION, PRUEBA Y PUESTA EN SERVICIO DE EQUIPOS PARA LOS SISTEMAS AEROPORTUARIOS DE LA REGIONAL</t>
  </si>
  <si>
    <t>ADQUISICION DE EQUIPOS Y SISTEMAS DE ENERGIA SOLAR Y COMERCIAL A NIVEL NACIONAL</t>
  </si>
  <si>
    <t>ADQUISICION, INSTALACION, CALIBRACION, PRUEBA Y PUESTA EN FUNCIONAMIENTO SISTEMAS UPS, CARGADORES DE BATERIA, RECTIFICADORES Y/O REACONDICIONAMIENTO DE LA REGIONAL</t>
  </si>
  <si>
    <t>SERVICIO DE VIGILANCIA TECNICA PARA LAS ESTACIONES AERONAUTICAS AEROPUERTO CAMILO DAZAV- TURNO 1</t>
  </si>
  <si>
    <t>SERVICIO DE VIGILANCIA TECNICA PARA LAS ESTACIONES AERONAUTICAS AEROPUERTO CAMILO DAZAV- TURNO 2</t>
  </si>
  <si>
    <t>GASTOS GENERALES OPERATIVOS DEL PROYECTO EQUIPOS Y SERVICIOS PARA SANIDADES AEROPORTUARIAS</t>
  </si>
  <si>
    <t>MANTENIMIENTO DE EQUIPOS MEDICOS PARA SANIDADES AEROPORTUARIAS EN AEROPUERTOS DE LA REGIONAL</t>
  </si>
  <si>
    <t>MANTENIMIENTO DE AMBULANCIAS EN LOS AEROPUERTOS DE LA REGIONAL</t>
  </si>
  <si>
    <t>REALIZAR RECARGUE DE EXTINTORES EN AEROPUERTOS DE LA REGIONAL</t>
  </si>
  <si>
    <t>ADQUISICION DE COMBUSTIBLES Y LUBRICANTES SEI-SAR AEROPUERTO CAMILO DAZA</t>
  </si>
  <si>
    <t>ADQUISICION DE COMBUSTIBLES Y LUBRICANTES SEI-SAR AEROPUERTO PALONEGRO</t>
  </si>
  <si>
    <t>ADQUISICION DE COMBUSTIBLES Y LUBRICANTES SEI AEROPUERTO YARIGUIES</t>
  </si>
  <si>
    <t>ADQUISICION DE COMBUSTIBLES Y LUBRICANTES SEI AEROPUERTO SANTIAGO PEREZ QUIROZ</t>
  </si>
  <si>
    <t>ADQUISICION DE COMBUSTIBLES Y LUBRICANTES SEI AEROPUERTO VARGAS SANTOS</t>
  </si>
  <si>
    <t>ADQUISICION DE COMBUSTIBLES Y LUBRICANTES SEI AEROPUERTO AGUAS CLARAS</t>
  </si>
  <si>
    <t>MANTENIMIENTO PREVENTIVO Y CORRECTIVO DE HERRAMIENTAS SEI-SAR AEROPUERTO CAMILO DAZA</t>
  </si>
  <si>
    <t>MANTENIMIENTO PREVENTIVO Y CORRECTIVO DE HERRAMIENTAS SEI-SAR AEROPUERTO PALONEGRO</t>
  </si>
  <si>
    <t>MANTENIMIENTO PREVENTIVO Y CORRECTIVO DE HERRAMIENTAS SEI AEROPUERTO YARIGUIES</t>
  </si>
  <si>
    <t>MANTENIMIENTO PREVENTIVO Y CORRECTIVO DE HERRAMIENTAS SEI AEROPUERTO SANTIAGO PEREZ QUIROZ</t>
  </si>
  <si>
    <t>MANTENIMIENTO PREVENTIVO Y CORRECTIVO DE HERRAMIENTAS SEI AEROPUERTO VARGAS SANTOS</t>
  </si>
  <si>
    <t>MANTENIMIENTO PREVENTIVO Y CORRECTIVO DE HERRAMIENTAS SEI AEROPUERTO AGUAS CLARAS</t>
  </si>
  <si>
    <t>ADQUISICION DE ELEMENTOS Y EQUIPOS DE PROTECCION PERSONAL FUNCIONARIOS REGIONAL</t>
  </si>
  <si>
    <t>ADQUISICION DE EQUIPOS PARA EL DESARROLLO DE PROGRAMAS DE SALUD OCUPACIONAL AEROPUERTOS DE LA REGIONAL</t>
  </si>
  <si>
    <t>MANTENIMIENTO DE EQUIPOS DE SALUD OCUPACIONAL AEROPUERTOS REGIONAL</t>
  </si>
  <si>
    <t>S.O - ADQUISICION DE EQUIPOS Y ELEMENTOS ERGONOMICOS.</t>
  </si>
  <si>
    <t>ADQUISICION DE EQUIPOS Y ELEMENTOS ERGONOMICOS FUNCIONARIOS REGIONAL</t>
  </si>
  <si>
    <t>ADQUISICION DE BOTIQUINES Y MEDICAMENTOS AEROPUERTOS REGIONAL</t>
  </si>
  <si>
    <t>ADQUISICION DE EQUIPOS Y ELEMENTOS  PRIMEROS AUXILIOS AEROPUERTOS REGIONAL</t>
  </si>
  <si>
    <t>CONTRATACION  DE LAS ACTIVIDADES DE SEÑALIZACION Y DEMARCACION AEROPUERTOS REGIONAL</t>
  </si>
  <si>
    <t>CONTRATAR LA REALIZACION DE ACTIVIDADES DEPORTIVAS PARA LOS FUNCIONARIOS DE LOS AEROPUERTOS DE TAME Y SARAVENA Y VACACIONES RECREATIVAS PARA LOS FUNCIONARIOS DEL AEROPUERTO TAME</t>
  </si>
  <si>
    <t>TAME Y SARAVENA</t>
  </si>
  <si>
    <t>CONTRATAR LA REALIZACION DE EVENTOS DEPORTIVOS DOTACION, PREPENSIONADOS PARA LOS FUNCIONARIOS DEL AEROPUERTO YARIGUIES
Y VACACIONES RECREATIVAS HIJOS FUNCIONARIOS AEROPUERTO BARRANCABERMEJA</t>
  </si>
  <si>
    <t>CONTRATAR LA REALIZACION DE EVENTOS DEPORTIVOS DOTACION, PREPARACION A PREPENSIONADOS PARA LOS FUNCIONARIOS DE LOS AEROPUERTOS CAMILO DAZA DE CUCUTA Y AGUAS CLARAS DE OCAÑA; ADEMAS DE LAS VACACIONES RECREATIVAS DE LOS HIJOS DE FUNCIONARIOS DE DICHOS AEROPUERTOS</t>
  </si>
  <si>
    <t>CUCUTA Y OCAÑA</t>
  </si>
  <si>
    <t>CONTRATAR LA REALIZACION DE EVENTOS DEPORTIVOS Y DOTACION, PREPARACION PREPENSIONADOS DEL AEROPUERTO PALONEGRO DE BUCARAMANGA Y VACACIONES RECREATIVAS PARA LOS HIJOS DE LOS FUNCIONARIOS AEROPUERTO BUCARAMANGA</t>
  </si>
  <si>
    <t>CONTRATAR LA REALIZACION DE EVENTOS DEPORTIVOS Y DOTACION, PREPARACION PREPENSIONADOS PARA LOS FUNCIONARIOS DEL AEROPUERTO SANTIAGO PEREZ QUIROZ DE ARAUCA Y VACACIONES RECREATIVAS PARA LOS HIJOS DE LOS FUNCIONARIOS</t>
  </si>
  <si>
    <t>CONTRATAR LA REALIZAION DE ACTIVIDADES DEPORTIVAS PARA LOS FUNCIONARIOS DE LOS AEROPUERTOS DE TAME Y SARAVENA Y VACACIONES RECREATIVAS PARA LOS FUNCIONARIOS DEL AEROPUERTO TAME</t>
  </si>
  <si>
    <t>CONTRATAR LA REALIZACION DE EVENTOS DEPORTIVOS DOTACION, PREPENSIONADOS PARA LOS FUNCIONARIOS DEL AEROPUERTO YARIGUIES Y VACACIONES RECREATIVAS HIJOS FUNCIONARIOS AEROPUERTO BARRANCABERMEJA</t>
  </si>
  <si>
    <t>CONTRATAR LA REALIZAZCION DE EVENTOS DEPORTIVOS DOTACION, PREPARACION A PREPENSIONADOS PARA LOS FUNCIONARIOS DE LOS AEROPUERTOS CAMILO DAZA DE CUCUTA Y AGUAS CLARAS DE OCAÑA; ADEMAS DE LAS VACACIONES RECREATIVAS DE LOS HIJOS DE FUNCIONARIOS DE DICHOS AEROPUERTOS</t>
  </si>
  <si>
    <t>CONTRATAR LA REALIZAION DE EVENTOS DEPORTIVOS Y DOTACION, PREPARACION PREPENSIONADOS PARA LOS FUNCIONARIOS DEL AEROPUERTO SANTIAGO PEREZ QUIROZ DE ARAUCA Y VACACIONES RECREATIVAS PARA LOS HIJOS DE LOS FUNCIONARIOS</t>
  </si>
  <si>
    <t>ADQUISICION DE SERVICIOS MEDICOS PRA EL PROGRAMA DE SALUD OCUPACIONAL</t>
  </si>
  <si>
    <t>REALIZACION DE CAMPAÑAS EPIDEMIOLOGICAS EN LOS AEROPUERTOS DE LA REGIONAL</t>
  </si>
  <si>
    <t>SERVICIO DE ACONDICIONAMIENTO FISICO DEPORTIVO PARA LOS FUNCIONARIOS</t>
  </si>
  <si>
    <t xml:space="preserve">CONTRATAR LABORES DE DOCENCIA EN EL AREA DE INGLES CON EL FIN DE DAR CUMPLIMIENTO A LA PROGRAMACION DE EDUCACION CONTINUADA DEL CENTRO DE ESTUDIOS DE CIENCIAS AERONAUTICAS EN LA REGIONAL NORTE DE SANTANDER PARA LOS FUNCIONARIOS DE CONTROL DE TRANSITO AEREO DEL AEROPUERTO INTERNACIONAL CAMILO DAZA </t>
  </si>
  <si>
    <t>CONTRATAR LABORES DE DOCENCIA EN EL AREA DE INGLES CON EL FIN DE DAR CUMPLIMIENTO A LA PROGRAMACION DE EDUCACION CONTINUADA DEL CENTRO DE ESTUDIOS DE CIENCIAS AERONAUTICAS EN LA REGIONAL NORTE DE SANTANDER PARA LOS FUNCIONARIOS DE CONTROL DE TRANSITO AEREO DEL AEROPUERTO INTERNACIONAL PALONEGRO</t>
  </si>
  <si>
    <t>REALIZACION DE CERTIFICACIONES AEROMEDICAS PARA PERSONAL TECNICO Y BOMBEROS AERONAUTICOS DE AEROPUERTOS DE LA REGIONAL</t>
  </si>
  <si>
    <t>COMBUSTIBLE Y LUBRICANTES PARA VEHÍCULOS UTILIZADOS EN CONTROL OPERACIONAL AEROPUERTO PALONEGRO</t>
  </si>
  <si>
    <t>COMBUSTIBLE Y LUBRICANTES PARA VEHÍCULOS UTILIZADOS EN CONTROL OPERACIONAL AEROPUERTO CAMILO DAZA</t>
  </si>
  <si>
    <t>MANTENIMIENTO DE VEHICULO INSPECCION Y CONTROL OPERACIONAL DEL AEROPUERTO PALONEGRO</t>
  </si>
  <si>
    <t>MANTENIMIENTO DE VEHICULO INSPECCION Y CONTROL OPERACIONAL DEL AEROPUERTO CAMILO DAZA DE CUCUTA</t>
  </si>
  <si>
    <t>DIRECCION REGIONAL META - VIGENCIA: 2012</t>
  </si>
  <si>
    <t>Mes  de radicacion proyecto en el Grupo  Administrativo</t>
  </si>
  <si>
    <t>MANTENIMIENTO DE PLATAFORMAS</t>
  </si>
  <si>
    <t>VILLAVICENCIO</t>
  </si>
  <si>
    <t>YOPAL</t>
  </si>
  <si>
    <t>PUERTO CARREÑO</t>
  </si>
  <si>
    <t>MITU</t>
  </si>
  <si>
    <t>HATO COROZAL</t>
  </si>
  <si>
    <t>PAZ DE ARIPORO</t>
  </si>
  <si>
    <t>TRINIDAD</t>
  </si>
  <si>
    <t>SAN MARTÍN</t>
  </si>
  <si>
    <t>TABLÓN DE TAMARA</t>
  </si>
  <si>
    <t>MANTENIMIENTO VIAS DE ACCESO ESTACIONES AERONAUTICAS</t>
  </si>
  <si>
    <t>ESTACION EL TIGRE</t>
  </si>
  <si>
    <t>CARIMAGUA</t>
  </si>
  <si>
    <t>MANTENIMIENTO CASA DE PLAN TA Y SALA DE EQUIPOS</t>
  </si>
  <si>
    <t>MANTENIMIENTO CASA DE PLANTA Y SALA DE EQUIPOS</t>
  </si>
  <si>
    <t>PUERTO INIRIDA</t>
  </si>
  <si>
    <t>SAN JOSE DEL GUAVIARE</t>
  </si>
  <si>
    <t>SAN MART´N</t>
  </si>
  <si>
    <t>PUERTO CARREÑO - MITÚ</t>
  </si>
  <si>
    <t>ADQUISICION EQUIPOS REDES DE TELECOMUNICACIONES</t>
  </si>
  <si>
    <t>ADQUISICION EQUIPOS DE ENERGIA SOLAR</t>
  </si>
  <si>
    <t>ADQUISICION, INSTALACION, CALIBRACION, PRUEBA  Y PUESTA EN FUNCIONAMIENTO SISTEMAS UPS, CARGADORES DE BATERIA, RECTIFICADORES Y/O REACONDICIONAMIENTO.</t>
  </si>
  <si>
    <t xml:space="preserve">MANTENIMIENTO Y CONSERVACION Y ACTUALIZACION DE LOS SISTEMAS DE COMUNICACIONES </t>
  </si>
  <si>
    <t>ADQUISICION ELEMENTOS DE CONSUMO PARA IMPRESIÓN EN SISTEMAS F.D.P. Y TERMINALES I.A.T.</t>
  </si>
  <si>
    <t>ADQUISICION EQUIPOS Y REPUESTOS PARA LOS SISTEMAS AEROPORTUARIOS NIVEL NACIONAL</t>
  </si>
  <si>
    <t>ADQUISICION, INSTALACION , CALIBRACION, PRUEBA Y PUESTA EN SERVICIO DE EQUIPOS PARA LOS SISTEMAS AEROPORTUARIOS.</t>
  </si>
  <si>
    <t xml:space="preserve"> MANTENIMIENTO Y CONSERVACION DE EQUIPOS DE EXTINCION DE INCENDIOS Y BUSQUEDA Y RESCATE.</t>
  </si>
  <si>
    <t>MANTENIMIENTO DE PISTA AEROPUERTO EL RIO DE AMALFI - ANTIOQUIA</t>
  </si>
  <si>
    <t>MANTENIMIENTO DE PISTA AEROPUERTO ALBERTO JARAMILLO SANCHEZ DE OTÚ - REMEDIOS - ANTIOQUIA.</t>
  </si>
  <si>
    <t>OTU</t>
  </si>
  <si>
    <t>MANTENIMIENTO DE ZONAS DE SEGURIDAD Y CANALES ASIGNADO REGIONAL ANTIOQUIAAEROPUERTO AMALFI</t>
  </si>
  <si>
    <t>MANTENIMIENTO DE ZONAS DE SEGURIDAD Y CANALES ASIGNADO REGIONAL ANTIOQUIAAEROPUERTO CONDOTO</t>
  </si>
  <si>
    <t>MANTENIMIENTO DE ZONAS DE SEGURIDAD Y CANALES ASIGNADO REGIONAL ANTIOQUIAAEROPUERTO NUQUI</t>
  </si>
  <si>
    <t>MANTENIMIENTO DE ZONAS DE SEGURIDAD Y CANALES ASIGNADO REGIONAL ANTIOQUIAAEROPUERTO PUERTO BERRIO</t>
  </si>
  <si>
    <t xml:space="preserve">PUERTO BERRIO </t>
  </si>
  <si>
    <t>MANTENIMIENTO DE ZONAS DE SEGURIDAD Y CANALES ASIGNADO REGIONAL ANTIOQUIAAEROPUERTO OTU</t>
  </si>
  <si>
    <t>MANTENIMIENTO DE ZONAS DE SEGURIDAD Y CANALES ASIGNADO REGIONAL ANTIOQUIAAEROPUERTO URRAO</t>
  </si>
  <si>
    <t>MANTENIMIENTO DE ZONAS DE SEGURIDAD Y CANALES ASIGNADO REGIONAL ANTIOQUIAAEROPUERTO CIMITARRA</t>
  </si>
  <si>
    <t>MANTENIMIENTO DE ZONAS DE SEGURIDAD Y CANALES ASIGNADO REGIONAL ANTIOQUIAAEROPUERTO BERASTEGUI</t>
  </si>
  <si>
    <t>BERASTEGUI</t>
  </si>
  <si>
    <t>MANTENIMIENTO DE TORRE DE CONTROL</t>
  </si>
  <si>
    <t>MANTENIMIENTO DE TORRES DE CONTROL  ASIGNADO REGIONAL ANTIOQUIA AEROPUERTO OLAYA HERRERA</t>
  </si>
  <si>
    <t xml:space="preserve">OLAYA HERRERA </t>
  </si>
  <si>
    <t>MANTENIMINTO ESTRUCTURAS SISTEMA ALS</t>
  </si>
  <si>
    <t>JOSE MARIA CORDOVA</t>
  </si>
  <si>
    <t>MANTENIMIENTO DE INSTALACIONES ADMINISTRATIVAS ASIGNADO REGIONAL ANTIOQUIA AEROPUERTO RIONEGRO</t>
  </si>
  <si>
    <t>MANTENIMIENTO DE INSTALACIONES ADMINISTRATIVAS ASIGNADO REGIONAL ANTIOQUIA AEROPUERTO OLAYA HERRERA</t>
  </si>
  <si>
    <t>MANTENIMIENTO DE INSTALACIONES ADMINISTRATIVAS ASIGNADO REGIONAL ANTIOQUIA AEROPUERTO CAREPA</t>
  </si>
  <si>
    <t>MANTENIMIENTO DE INSTALACIONES ADMINISTRATIVAS ASIGNADO REGIONAL ANTIOQUIA AEROPUERTO MONTERIA</t>
  </si>
  <si>
    <t>MANTENIMIENTO, CONSERVACION Y ACTUALIZACION DE LOS SISTEMAS DERADIOAYUDAS.</t>
  </si>
  <si>
    <t>MANTENIMIENTO, CONSERVACION Y ACTUALIZACION DE LOS SISTEMAS DE METEOROLOGIA.</t>
  </si>
  <si>
    <t>ADQUISICION DE ELEMENTOS DE CONSUMO PARA IMPRESIÓN EN SISTEMAS  F.D. P Y TERMINALES I.A.T</t>
  </si>
  <si>
    <t xml:space="preserve">ADQUISICION DE ACCESORIOR PARA REDES DE COMUNICACIONES WAN Y LAN </t>
  </si>
  <si>
    <t>ADQUISICION, INSTALACION, CALIBRACION SISTEMAS UPS CARGADORES DE BATERIA</t>
  </si>
  <si>
    <t>ADQUISICION DE SERVICIOS DE VIGILANCIA TECNICA PARA ESTACIONES AERONAUTICAS</t>
  </si>
  <si>
    <t>JUNIO- DICIMBRE</t>
  </si>
  <si>
    <t>ADQUISICION E INSTALACION DE REPUESTOS PARA LOS SISTEMAS AEROPORTUARIOS</t>
  </si>
  <si>
    <t xml:space="preserve">ADQUISICION E INSTALACION DE SISTEMAS DE SEÑALIZACION </t>
  </si>
  <si>
    <t>FEBRERO- AGOSTO</t>
  </si>
  <si>
    <t>Estac Zipaquira y Apto Gym</t>
  </si>
  <si>
    <t>AERONAUTICA CIVIL</t>
  </si>
  <si>
    <t>RUBRO/ DEPENDENCIA</t>
  </si>
  <si>
    <t>DESCRIPCION  DE PROYECTOS</t>
  </si>
  <si>
    <t>INVERSION</t>
  </si>
  <si>
    <t>SECRETARIA DE SISTEMAS OPERACIONALES</t>
  </si>
  <si>
    <t>DIRECCION DE DESARROLLO</t>
  </si>
  <si>
    <t>CONSTRUCCIÓN PISTA AEROPUERTO DE IPIALES NARIÑO - PREVIO CONCEPTO DNP</t>
  </si>
  <si>
    <t>MEJORAMIENTO DE INFRAESTRUCTURA DE AEROPUERTOS PARA LA PROSPERIDAD. PREVIO CONCEPTO DNP</t>
  </si>
  <si>
    <t>LEVANTAMIENTO DE INFORMACION PARA ESTUDIOS, PLANES Y PROGRAMAS AMBIENTALES</t>
  </si>
  <si>
    <t>DIRECCION DE TELECOMUNICACIONES</t>
  </si>
  <si>
    <t>AMPLIACION RED DE RADARES A NIVEL NACIONAL</t>
  </si>
  <si>
    <t>MANTENIMIENTO Y CONSERVACION DEL SISTEMA DE TELECOMUNICACIONES Y AYUDAS A LA NAVEGACION AEREA A NIVEL NACIONAL</t>
  </si>
  <si>
    <t>DIRECCION DE SEGURIDAD AEROPORTUARIA</t>
  </si>
  <si>
    <t>ADQUISICION DE EQUIPOS Y SERVICIOS MEDICOS PARA SANIDADES AEROPORTUARIAS.</t>
  </si>
  <si>
    <t>ADQUISICION DE SERVICIOS DE SEGURIDAD PARA EL CONTROL Y OPERACION DE LOS SISTEMAS DE SEGURIDAD AEROPORTUARIA Y AYUDAS A LA NAVEGACION AEREA.</t>
  </si>
  <si>
    <t>ADQUISICION Y RENOVACION DE EQUIPOS Y ELEMENTOS PARA LA SEGURIDAD EN AEROPUERTOS.</t>
  </si>
  <si>
    <t>MANTENIMIENTO Y CONSERVACION DE EQUIPOS DE SEGURIDAD AEROPORTUARIA.</t>
  </si>
  <si>
    <t>DIRECCION DE AERONAVEGACION</t>
  </si>
  <si>
    <t>ADQUISICION DE EQUIPOS DE PROTECCION Y EXTINCION DE INCENDIOS BUSQUEDA Y RESCATE.</t>
  </si>
  <si>
    <t>MANTENIMIENTO Y CONSERVACION DE EQUIPOS DE EXTINCION DE INCENDIOS Y BUSQUEDA Y RESCATE.</t>
  </si>
  <si>
    <t>SECRETARIA GENERAL</t>
  </si>
  <si>
    <t>DESPACHO</t>
  </si>
  <si>
    <t>DIRECCION DE INFORMATICA</t>
  </si>
  <si>
    <t>ADQUISICION  DE SISTEMAS Y SERVICIOS INFORMATICOS PARA EL PLAN NACIONAL DE INFORMATICA. PREVIO CONCEPTO DNP.</t>
  </si>
  <si>
    <t>MANTENIMIENTO Y CONSERVACION DE EQUIPOS DE COMPUTACION. PREVIO CONCEPTO DNP.</t>
  </si>
  <si>
    <t>GRUPO DE INMUEBLES</t>
  </si>
  <si>
    <t>DIRECCION DE TALENTO HUMANO</t>
  </si>
  <si>
    <t>SECRETARIA DE SEGURIDAD AERONAUTICA</t>
  </si>
  <si>
    <t xml:space="preserve">SUBDIRECCION GENERAL </t>
  </si>
  <si>
    <t>OFICINA CENTRO DE ESTUDIOS AERONAUTICOS</t>
  </si>
  <si>
    <t>OFICINA DE COMERCIALIZACION</t>
  </si>
  <si>
    <t>MANTENIMIENTO DE CERRAMIENTOS.</t>
  </si>
  <si>
    <t>MANTENIMIENTO Y ADECUACIÒN DEL CERRAMIENTO PERIMETRAL EN MALLA ESLABONADA DEL AEROPUERTO</t>
  </si>
  <si>
    <t>Marzo</t>
  </si>
  <si>
    <t>Junio</t>
  </si>
  <si>
    <t xml:space="preserve">MANTENIMIENTO Y ADECUACIÒN DEL CERRAMIENTO PERIMETRAL EN ALAMBRE DE PUA </t>
  </si>
  <si>
    <t>PLATO (Incluido en asignado)</t>
  </si>
  <si>
    <t xml:space="preserve">MANTENIMIENTO Y ADECUACION DE LA PISTA DEL AEROPUERTO </t>
  </si>
  <si>
    <t>Mantenimiento -descontaminación pista</t>
  </si>
  <si>
    <t>MANTENIMIENTO DE ZONAS DE SEGURIDAD Y CANALES.(Rocerias)</t>
  </si>
  <si>
    <t>ASIGNADO REGIONAL ATLANTICO-conforme a costos definidos</t>
  </si>
  <si>
    <t>Barranquilla (Incluido en asignado)</t>
  </si>
  <si>
    <t>AGUACHICA (Incluido en asignado)</t>
  </si>
  <si>
    <t>MOMPOX (Incluido en asignado)</t>
  </si>
  <si>
    <t>MAGANGUE (Incluido en asignado)</t>
  </si>
  <si>
    <t>TOLÚ (Incluido en asignado)</t>
  </si>
  <si>
    <t>BANCO (Incluido en asignado)</t>
  </si>
  <si>
    <t>RIOHACHA (Incluido en asignado)</t>
  </si>
  <si>
    <t>SANTA MARTA (Incluido en asignado)</t>
  </si>
  <si>
    <t>VALLEDUPAR (Incluido en asignado)</t>
  </si>
  <si>
    <t>MANTENIMIENTO DE TORRES CONTROL</t>
  </si>
  <si>
    <t xml:space="preserve">MANTENIMIENTO DE LA TORRE DE CONTROL </t>
  </si>
  <si>
    <t>MANTENIMIENTO Y ADECUACIÓN DEL TERMINAL DEL AEROPUERTO</t>
  </si>
  <si>
    <t>BANCO</t>
  </si>
  <si>
    <t>MANTENIMIENTO CUARTEL BOMBEROS</t>
  </si>
  <si>
    <t>MANTENIMIENTO Y MEJORAMIENTO DE LA ESTACIÓN DE BOMBEROS</t>
  </si>
  <si>
    <t xml:space="preserve">MANTENIMIENTO SEÑALIZACIÓN PISTA DEL AEROPUERTO </t>
  </si>
  <si>
    <t>MANTENIMIENTO Y MEJORAMIENTO DE LA CASETA DE VIGILANCIA DEL AEROPUERTO</t>
  </si>
  <si>
    <t>BARRANQUILLA(Estan ya en los recursos planteados 60 mll)</t>
  </si>
  <si>
    <t>Valledupar 20 mll</t>
  </si>
  <si>
    <t>MANTENIMIENTO VIVIENDA CELADOR Y CASA EQUIPOS</t>
  </si>
  <si>
    <t>Mantenimiento Casa Auxiliar Valledupar</t>
  </si>
  <si>
    <t>Mantenimiento casa auxiiar de Riohacha</t>
  </si>
  <si>
    <t>Mantenimiento casa auxiliar estacion la PAZ</t>
  </si>
  <si>
    <t>Mantenimiento casa auxiliar estacion paricuica</t>
  </si>
  <si>
    <t>mayo</t>
  </si>
  <si>
    <t>mantenimiento casa auxiliar - casa emisora</t>
  </si>
  <si>
    <t>MANTENIMIENTO CASA DE PLANTAS Y CUARTOS ELECTRICOS</t>
  </si>
  <si>
    <t>Mantenimiento locativo subestación de El Banco</t>
  </si>
  <si>
    <t>Mantenimiento locativo subestación eléctrica de La Paz</t>
  </si>
  <si>
    <t>Mantenimiento cuarto de plantas Tubara</t>
  </si>
  <si>
    <t>Mantenimiento de la casa de plantas de Paricuica</t>
  </si>
  <si>
    <t>Mantenimiento de la casa de plantas de Casa Emisora</t>
  </si>
  <si>
    <t>Mantenimiento de la casa de plantas y subestacion de Cerro Kennedy</t>
  </si>
  <si>
    <t xml:space="preserve">Sala Técnica - CAC </t>
  </si>
  <si>
    <t>CAC</t>
  </si>
  <si>
    <t xml:space="preserve">Mantenimiento casetas de los sistemas VOR DME de : Polonuevo, Sevillano, la Paz, Riohacha, Corozal, Magangué, El Banco, Paricuica </t>
  </si>
  <si>
    <t xml:space="preserve"> Polonuevo, Sevillano, la Paz, Riohacha, Corozal, Magangué, El Banco, Paricuica </t>
  </si>
  <si>
    <t>Mantenimiento Estación de Radioayudas de Sarie Bay-San Andrés</t>
  </si>
  <si>
    <t>San Andrés</t>
  </si>
  <si>
    <t xml:space="preserve">Mantenimiento y limpieza anual de zonas verdes de las estaciones de Polonuevo, Malambo, Tubara, Casa Emisora, CAC y areas subestación eléctrica de Valledupar, EL Cabrito, Todos los Santos </t>
  </si>
  <si>
    <t xml:space="preserve">estaciones de Polonuevo, Malambo, Tubara, Casa Emisora, CAC y areas subestación eléctrica de Valledupar, EL Cabrito, Todos los Santos </t>
  </si>
  <si>
    <t>Mantenimiento y limpieza anual de zonas verdes de las estaciones de Sarie Bay y Torre de Control 2</t>
  </si>
  <si>
    <t>MANTENIMIENTO DE LOS SISTEMAS DE TRATAMIENTOS DE AGUA</t>
  </si>
  <si>
    <t xml:space="preserve">AGUACHICA  </t>
  </si>
  <si>
    <t>MANTENIMIENTO DE LA CASETA DE RESIDUOS SOLIDOS DEL AEROPUERTO</t>
  </si>
  <si>
    <t>MOMPOX</t>
  </si>
  <si>
    <t>MANTENIMIENTO DE LAS INSTALACIONES HIDRAULICAS Y SANITARIAS DEL AEROPUERTO</t>
  </si>
  <si>
    <t xml:space="preserve">MAGANGUE </t>
  </si>
  <si>
    <t xml:space="preserve">MOMPOX </t>
  </si>
  <si>
    <t>MEJORAMIENTO DEL SISTEMA DE TRATAMIENTOS DE AGUA DEL AEROPUERTO</t>
  </si>
  <si>
    <t>CONTROL GEOTECNICO CONSISTENTE EN MANTENIMIENTO DE LAS ZONAS VERDES DEL AEROPUERTO</t>
  </si>
  <si>
    <t>SANTA MARTA</t>
  </si>
  <si>
    <t>TOLU</t>
  </si>
  <si>
    <t>CONTROL GEOTECNICO CONSISTENTE EN MANTENIMIENTO DE LAS ZONAS VERDES DEL AEROPUERTO (CAC Y CASA EMISORA)</t>
  </si>
  <si>
    <t xml:space="preserve">CONTRATAR LA ADQUISICIÓN DE INSUMOS QUIMICOS PARA EL AEROPUERTO </t>
  </si>
  <si>
    <t xml:space="preserve"> BQUILLA</t>
  </si>
  <si>
    <t>INSPECCIÓN Y PREVENCIÓN DEL PELIGRO AVIARIO DEL AEROPUERTO</t>
  </si>
  <si>
    <t>ADQUISICION, INSTALACION SISTEMAS UPS</t>
  </si>
  <si>
    <t xml:space="preserve"> ADQUISICION DE UPS DE 3 Y 1.5 KVA</t>
  </si>
  <si>
    <t>ADQUISICION EQUIPOS REDES COMUNICACIONES</t>
  </si>
  <si>
    <t>ADQUISICVION DE ACCESORIOS REDES WAN/ LAN</t>
  </si>
  <si>
    <t>ASIGNADO REGIONAL ATLANTICO</t>
  </si>
  <si>
    <t xml:space="preserve">ADQUISICION, INSTALACION REPUESTOS  PARA LOS SISTEMAS AEROPORTUARIOS </t>
  </si>
  <si>
    <t>Adquisición de repuestos para los grupos electrógenos de la Regional Atlántico</t>
  </si>
  <si>
    <t>aeropuertos regional Atlántico</t>
  </si>
  <si>
    <t>LEVANTAMIENTO DE LA INFORMACION ESTUDIOS AMBIENTALES</t>
  </si>
  <si>
    <t>MONITOREOS DE AGUA POTABLE Y AGUAS RESIDUALES DEL AEROPUERTO</t>
  </si>
  <si>
    <t>TRAMITE PARA SOLICITAR AUTORIZACIÓN ANTE ENTIDADES AMBIENTALES</t>
  </si>
  <si>
    <t>TRAMITE PARA SOLICITAR AUTORIZACIÓN DE TALA Y PODA DE ARBOLES</t>
  </si>
  <si>
    <t xml:space="preserve">SANTA MARTA </t>
  </si>
  <si>
    <t>COROZAL</t>
  </si>
  <si>
    <t xml:space="preserve">MANTENIMIENTO Y ADECUACIÓN DE LAS OFICINAS ADMINISTRATIVAS </t>
  </si>
  <si>
    <t>VALLEDUPAR</t>
  </si>
  <si>
    <t xml:space="preserve">actualizacion de sistemas de procesamiento de datos radar Barranquilla (RADIN) y  consistente en reposicion de cuatro (4) servidores. </t>
  </si>
  <si>
    <t>mantenimiento preventivo de limpieza cubierta en radom sistema radar atcr33dp TUBARA</t>
  </si>
  <si>
    <t>Tubará</t>
  </si>
  <si>
    <t>Mantenimiento torre autosoportada No. 2 de Cerro Kennedy</t>
  </si>
  <si>
    <t>Cerro Kennedy</t>
  </si>
  <si>
    <t>Desmonte estructura NDB Valledupar y traslado hacia la isla de San andres y desmonte estructuras metálicas en Riohacha</t>
  </si>
  <si>
    <t>Valledupar, San andrés, Riohacha</t>
  </si>
  <si>
    <t>Mejoramiento del sistema de puesta a tierra de la subestación eléctrica del Aeropuerto Ernesto Cortissoz</t>
  </si>
  <si>
    <t xml:space="preserve">Mantenimiento general de llos circuitos electricos de la torre de control del Aeropuerto de Barranquilla. </t>
  </si>
  <si>
    <t>Mantenimiento preventivo de la UPS del Centro de Aeronavegación del Caribe, Torre de Control, Tubara y Cerro Maco</t>
  </si>
  <si>
    <t>CAC, Tubará, cerro maco</t>
  </si>
  <si>
    <t>Mantenimiento sistemas de media y baja tensión en San Andrés Isla</t>
  </si>
  <si>
    <t>Mantenimiento preventivo y correctivo de los sistemas de Aire Acondicionado de las Estaciones de Cerro Maco y Tubara.</t>
  </si>
  <si>
    <t>Cerro Maco, Tubará</t>
  </si>
  <si>
    <t>Actualización de los sistemas de medición de la subestación eléctrica del Centro de Aeronavegación del Caribe</t>
  </si>
  <si>
    <t>Mejoramiento de la subestación eléctrica de la Estación de Cerro Kennedy</t>
  </si>
  <si>
    <t>Mantenimiento sistemas eléctricos que suministran energía a los sistemas aeronáuticos y complementarios en el Aeropuerto de Cartagena</t>
  </si>
  <si>
    <t>Cartagena</t>
  </si>
  <si>
    <t>mantenimiento ayudas visuales regional atlantico</t>
  </si>
  <si>
    <t>Adquisición de combustible para los vehículos adscritos al Grupo de Soporte Técnico de la Regional Atlántico</t>
  </si>
  <si>
    <t>Adquisición de combustible para los grupos electrógenos de Casa Emisora, Estación de Tubara y Estación de Polonuevo</t>
  </si>
  <si>
    <t>Casa Emisora, Estación de Tubara y Estación de Polonuevo</t>
  </si>
  <si>
    <t>Adquisición de combustible destinado a los grupos electrógenos de la Estación de Sevillano</t>
  </si>
  <si>
    <t>Est. Sevillano</t>
  </si>
  <si>
    <t>Adquisición de combustible destinado a los grupos electrógenos del Aeropuerto de Valledupar y Estación de la Paz</t>
  </si>
  <si>
    <t>Valledupar y Estación de la Paz</t>
  </si>
  <si>
    <t>Adquisición de combustible destinado a los grupos electrógenos de la Estación de Cerro Maco</t>
  </si>
  <si>
    <t>Cerro Maco</t>
  </si>
  <si>
    <t>Adquisición de combustible destinado a los grupos electrógenos de la Estación de Cerro Kennedy</t>
  </si>
  <si>
    <t>Adquisición de combustible destinado a los grupos electrógenos del Aeropuerto de El Banco</t>
  </si>
  <si>
    <t>El Banco</t>
  </si>
  <si>
    <t>Adquisición de combustible destinado a los grupos electrógenos del Aeropuerto de Magangue</t>
  </si>
  <si>
    <t>Magangue</t>
  </si>
  <si>
    <t>Adquisición de combustible para la Estación de El Cliff y Aeropuerto de Providencia</t>
  </si>
  <si>
    <t>Estación de El Cliff y Aeropuerto de Providencia</t>
  </si>
  <si>
    <t>Adquisición de combustible destinado a los grupos electrógenos del Aeropuerto de Tolú</t>
  </si>
  <si>
    <t>Tolú</t>
  </si>
  <si>
    <t>Adquisición de combustible destinado a los grupos electrógenos de la Estación de la Casona y Estación de Paricuica</t>
  </si>
  <si>
    <t>Estación de la Casona y Estación de Paricuica</t>
  </si>
  <si>
    <t>GASTOS DE TRANSPORTE DE EQUIPOS, REPUESTOS, ACCESORIOS  Y PERSONAL</t>
  </si>
  <si>
    <t xml:space="preserve">ADQUISICION DE PAPEL FDP </t>
  </si>
  <si>
    <t>ADQUISICION E INSTALACION DE REPUESTOS PARA EL MANTENIMIENTO DE LOS SISTEMAS DE TELECOMUNICACIONES Y COMPLEMENTARIOS.</t>
  </si>
  <si>
    <t>Adquisición e instalación de repuestos para los sistemas eléctricos de la Regional Atlánticol</t>
  </si>
  <si>
    <t xml:space="preserve">adquisicion de repuestos discretos electronicos  y elementos varios indispensable para el mantenimiento preventivo-correctivo de los sistema de telecomunicaciones y radioayudas de la regional atlantico. </t>
  </si>
  <si>
    <t>Reposición de aires acondicionados Estaciones de El Cabrito, Todos los Santos, Polonuevo, Sevillano, La Paz, Magangue, ILS Barranquilla, El Cliff y Sariebay 32 mll 18000 BTU- va por el rubro sistemas aeroportuarios</t>
  </si>
  <si>
    <t xml:space="preserve"> Estaciones de El Cabrito, Todos los Santos, Polonuevo, Sevillano, La Paz, Magangue, ILS Barranquilla, El Cliff y Sariebay</t>
  </si>
  <si>
    <t xml:space="preserve">mantenimiento en los mastiles de mangaveletas; mantenimiento a las t de vientos y mantenimiento a los sistemas de tierra de las torres autosoportadas de las estaciones met eorológicas de Barranquilla, Santa Marta </t>
  </si>
  <si>
    <t xml:space="preserve"> Barranquilla, Santa Marta </t>
  </si>
  <si>
    <t>Mantenimiento preventivo y correctivo de los sistemas de aire acondicionado del Centro de Aeronavegación del Caribe, Torre de Control y Aereas Técnicas del Aeropuerto Ernesto Cortissoz incluido el suministro de repuestos</t>
  </si>
  <si>
    <t>Mantenimeinto prventivo y correctivo de los sistemas de aire acondiconado d elas áreas técnicas del los aeropuertos de cartagena, corozal, riohacha, valledupar y santa marta</t>
  </si>
  <si>
    <t xml:space="preserve"> cartagena, corozal, riohacha, valledupar y santa marta</t>
  </si>
  <si>
    <t>Adquisición de insumos para el mantenimiento de los sistemas y equipos aeroportuarios a cargo de la Regional Atlántico</t>
  </si>
  <si>
    <t>Adquisición de aceites y lubricantes</t>
  </si>
  <si>
    <t>Adquisición de herramientas para mantenimiento mecánico.</t>
  </si>
  <si>
    <t>Adquisición de materiales para el mantenimiento de los equipos y sistemas mecánicos de la Regional Atlántico</t>
  </si>
  <si>
    <t xml:space="preserve">Adquisición de Baterias estacionarias para la reposicion de bancos de bateria de la Regional </t>
  </si>
  <si>
    <t xml:space="preserve">Adquisición de  elementos fungibles para el mantenimiento de equipos y sistemas eléctricos </t>
  </si>
  <si>
    <t xml:space="preserve">Adquisición de herramientas para el mantenimiento de equipos y sistemas eléctricos </t>
  </si>
  <si>
    <t>CONTRATAR LOS SERVICIOS DE VIGILANCIA TECNICA</t>
  </si>
  <si>
    <t>ESTACION DE SEVILLANO</t>
  </si>
  <si>
    <t>ESTACION DE CERRO KENNEDY</t>
  </si>
  <si>
    <t>ESTACION DE CERRO MACO</t>
  </si>
  <si>
    <t>ESTACION DE PARICUICA</t>
  </si>
  <si>
    <t xml:space="preserve">ESTACION LA CASONA </t>
  </si>
  <si>
    <t>ADQUISICION DE COMBUSTIBLE</t>
  </si>
  <si>
    <t>AEROPUERTO DE TOLU</t>
  </si>
  <si>
    <t>ADQUISICION EQUIPOS MEDICOS</t>
  </si>
  <si>
    <t>CONTRATAR MANTENIMIENTO EQUIPOS MEDICOS</t>
  </si>
  <si>
    <t>CONTRATAR MANTENIMIENTO DE AMBULANCIA</t>
  </si>
  <si>
    <t>MANTTO PREVENTIVO Y CORRECTIVO VEHICULOS  SEI-SAR</t>
  </si>
  <si>
    <t>Aeropuertos de Santa Marta, Valledupar, Riohacha y Tolú</t>
  </si>
  <si>
    <t>TOTAL SALUD OCUPACIONAL</t>
  </si>
  <si>
    <t>Dotacion Centros Vacacional Santa Marta</t>
  </si>
  <si>
    <t>CONTRATACION DOCENTES PARA PROGRAMA DE EDUCACION SUPERIOR Y EDUCACION CONTINUADA (INGLES - TRANSITO AEREO)</t>
  </si>
  <si>
    <t>Barranquuilla</t>
  </si>
  <si>
    <t>Aeropuertos de Barranquilla, Santa Marta, Cartagena, riohacha, Valledupar, San andrés y Providencia</t>
  </si>
  <si>
    <t>ADQUISICION, INSTALACION Y PUESTA EN SERVICIO SALAS RADAR (INCLUYE OBRAS CIVILES)</t>
  </si>
  <si>
    <t>NIVEL CENTRAL CGAC (V.F 2013 $ 6.000 MLL)</t>
  </si>
  <si>
    <t>UNIDAD DE FLUJO (V.F 2013 $ 5.000 MLL)</t>
  </si>
  <si>
    <t>APTO RIONEGRO</t>
  </si>
  <si>
    <t>ADQUISICION, INSTALACION, CALIBRACION, PRUEBA Y PUESTA EN SERVICIO DE SISTEMAS DE ILUMINACION</t>
  </si>
  <si>
    <t>APTO YOPAL</t>
  </si>
  <si>
    <t>ADQUISICION, INSTALACION, CALIBRACION, PRUEBA Y PUESTA EN SERVICIO DE SISTEMAS DE ILUMINACION.</t>
  </si>
  <si>
    <t>AEROPUERTO ELDORADO-CAT III</t>
  </si>
  <si>
    <t>ADQUISICION, INSTALACION, CALIBRACION, PRUEBA Y PUESTA EN FUNCIONAMIENTO DE EQUIPOS Y SUBESTACIONES ELECTRICAS Y COMPLEMENTARIOS NIVEL CENTRAL</t>
  </si>
  <si>
    <t>AEROPUERTO IBAGUE- APOYO PLAN DDA</t>
  </si>
  <si>
    <t>AEROPUERTO BARRANQUILLA-ACTUALIZACION APOYO DDA</t>
  </si>
  <si>
    <t>AEROPUERTO EL YOPAL- APOYO PLAN DDA</t>
  </si>
  <si>
    <t>ESTACION SANTA HELENA- SUBESTACION Antioquia</t>
  </si>
  <si>
    <t>ESTACION PUERTO LEGUIZAMO-PUTUMAYO</t>
  </si>
  <si>
    <t>ARRENDAMIENTO DE ESPACIO PARA ALOJAMIENTO DE EQUIPOS Y SUMINISTRO DE ENERGÍA CON RTVC</t>
  </si>
  <si>
    <t>ADQUISICION, INSTALACION Y PUESTA EN FUNCIONAMIENTO DE ESTACIONES METEOROLOGICAS AERONAUTICAS</t>
  </si>
  <si>
    <t>CAREPA, SARAVENA, ARAUCA, MARIQUITA, PTO INIRIDA, BAHIA SOLANO</t>
  </si>
  <si>
    <t>ADQUISICION, INSTALACION SENSORES VIENTO</t>
  </si>
  <si>
    <t>CUCUTA, B/MEJA</t>
  </si>
  <si>
    <t>ADQUISICION, INSTALACION ALTIMETROS DIGITALES</t>
  </si>
  <si>
    <r>
      <t xml:space="preserve">ADQUISICIÓN, INSTALACIÓN Y PUESTA EN FUNCIONAMIENTO DE RADAR METEOROLÓGICO </t>
    </r>
    <r>
      <rPr>
        <b/>
        <sz val="9"/>
        <rFont val="Tahoma"/>
        <family val="2"/>
      </rPr>
      <t/>
    </r>
  </si>
  <si>
    <t>APTO BMEJA</t>
  </si>
  <si>
    <t xml:space="preserve">ADQUISICION, INSTALACION Y PUESTA EN SERVICIO DE LOS RADIOENLACES DIGITALES </t>
  </si>
  <si>
    <t>GENERAL REGIONAL NTE SANTANDER</t>
  </si>
  <si>
    <t>ADQUISICION DE EQUIPOS PARA COMUNICACIONES DE TORRES Y CENTROS DE CONTROL( CONSOLAS).</t>
  </si>
  <si>
    <t>NIVEL CENTRAL (V.F 2013 $ 2.000 MLL)</t>
  </si>
  <si>
    <t>NIVEL CENTRAL  CGAC (V.F 2013 $ 2.500 MLL)</t>
  </si>
  <si>
    <t>NIVEL CENTRAL-REGIONALES AERONAUTICAS</t>
  </si>
  <si>
    <t>AEROPUERTO MANIZALES- LA NUBIA</t>
  </si>
  <si>
    <t>ADQUISICION, INSTALACION Y PUESTA EN SERVICIO DE UN DVOR/DME</t>
  </si>
  <si>
    <t xml:space="preserve">MANTENIMIENTO, CONSERVACION Y ACTUALIZACION DE LOS SISTEMAS DE RADAR         </t>
  </si>
  <si>
    <t xml:space="preserve">     ADQUISICION DE COMBUSTIBLE.</t>
  </si>
  <si>
    <t>NIVEL CENTRAL MITU,ARARACUARA Y SANTA ANA</t>
  </si>
  <si>
    <t>MANTENIMIENTO PREVENTIVO Y CORRECTIVO DE ASCENSORES TORRES DE CONTROL</t>
  </si>
  <si>
    <t>APTO BARRANQUILLA</t>
  </si>
  <si>
    <t xml:space="preserve">TOTAL </t>
  </si>
  <si>
    <t>TOTAL</t>
  </si>
  <si>
    <t>OBRAS COMPLMENTARIAS ASOCIADAS AL CONTRATO DE CONCESION</t>
  </si>
  <si>
    <t>CONSTRUCCION DE LA NUEVA CALLE DE RODAJE A LA ZONA DE PRUEBA DE MOTORES</t>
  </si>
  <si>
    <t>CONSTRUCCIÓN  NUEVAS EDIFICACIONES TERMINAL,CUARTEL DE BOMBEROS,PLATAFORMA,TORRE DE CONTROL Y CANALIZACION .</t>
  </si>
  <si>
    <t>CONSTRUCCIÓN REMINAL, CUARTEL DE BOMBEROS Y URBANISMO.</t>
  </si>
  <si>
    <t>CONSTRUCCIÓN PISTA</t>
  </si>
  <si>
    <t>CONSTRUCCION INFRAESTRUCTURA AEROPORTUARIA</t>
  </si>
  <si>
    <t>INTERVENTORIAA</t>
  </si>
  <si>
    <t xml:space="preserve">CONSTRUCCION CUARTEL BOMBEROS </t>
  </si>
  <si>
    <t>AEROPUERTO DE NEIVA</t>
  </si>
  <si>
    <t xml:space="preserve">MANTENIMIENTO GENERAL ESTACIONES </t>
  </si>
  <si>
    <t>ELDORADO</t>
  </si>
  <si>
    <t>MANTENIMIENTO CUARTELES DE BOMBEROS</t>
  </si>
  <si>
    <t xml:space="preserve">ESTUDIOS Y DISEÑOS </t>
  </si>
  <si>
    <t>AEROPUERTO OTU</t>
  </si>
  <si>
    <t>AEROPUERTO EL DORADO</t>
  </si>
  <si>
    <t>MANTENIMIENTO, CONSERVACION Y ACTUALIZACION DE LOS SISTEMAS DE COMUNICACIONES</t>
  </si>
  <si>
    <r>
      <t xml:space="preserve">UTILIZACION SEGMENTO ESPACIAL PARA EL ESTABLECIMIENTO DE UNA RED MEDIANTE ESTACIONES TERRENAS DE LA UAEAC </t>
    </r>
    <r>
      <rPr>
        <b/>
        <sz val="10"/>
        <rFont val="Arial"/>
        <family val="2"/>
      </rPr>
      <t>12000009 OS</t>
    </r>
  </si>
  <si>
    <r>
      <t xml:space="preserve">ADQUISICION, INSTALACION Y PUESTA EN SERVICIO DE LOS RADIOENLACES DIGITALES PARA EQUIPOS PARA EL FORTALECIMIENTO DE LA RED TRONCAL DE MICROONDAS (V.F 2012) </t>
    </r>
    <r>
      <rPr>
        <b/>
        <sz val="10"/>
        <rFont val="Arial"/>
        <family val="2"/>
      </rPr>
      <t>11000016 OS</t>
    </r>
  </si>
  <si>
    <r>
      <t xml:space="preserve">ADQUISICION, INSTALACION Y PUESTA EN SERVICIO DE UN DVOR/DME </t>
    </r>
    <r>
      <rPr>
        <b/>
        <sz val="10"/>
        <rFont val="Arial"/>
        <family val="2"/>
      </rPr>
      <t>12000001 OS</t>
    </r>
  </si>
  <si>
    <t>TOTAL APROBADO</t>
  </si>
  <si>
    <t xml:space="preserve">MANTENIMIENTO Y CONSERVACION DEL SISTEMA DE TELECOMUNICACIONES Y AYUDAS A LA NAVEGACION AEREA </t>
  </si>
  <si>
    <t xml:space="preserve">DIRECCION REGIONAL ANTIOQUIA 
</t>
  </si>
  <si>
    <t xml:space="preserve">CRONOGRAMAS DE INVERSION  PROYECTO, ACTIVIDAD Y UNIDAD DE NEGOCIO  </t>
  </si>
  <si>
    <t>Agosto</t>
  </si>
  <si>
    <t>Aplicación de programas de Salud Ocupacional</t>
  </si>
  <si>
    <t>ADQUISICION DE ELEMENTOS Y EQUIPOS DE PROTECCION PERSONAL</t>
  </si>
  <si>
    <t>MANTENIMIENTO DE EQUIPOS DE SALUD OCUPACIONAL</t>
  </si>
  <si>
    <t>ADQUISICION DE BOTIQUINES Y MEDICAMENTOS</t>
  </si>
  <si>
    <t>ADQUISICION DE EQUIPOS Y ELEMENTOS PRIMEROS AUXILIOS</t>
  </si>
  <si>
    <t>ACTIVIDADES DE SEÑALIZACION Y DEMARCACION</t>
  </si>
  <si>
    <t xml:space="preserve">REALIZACION EVENTOS DEPORTIVOS </t>
  </si>
  <si>
    <t>REALIZACION VACACIONES RECREATIVAS</t>
  </si>
  <si>
    <t>PREPARACION PREPENSIONADOS</t>
  </si>
  <si>
    <t>DOTACION CENTROS VACACIONALES Y DEPORTIVOS</t>
  </si>
  <si>
    <t>ADQUISICION SERVICIOS MEDICOS</t>
  </si>
  <si>
    <t>ADQUISICION DE  PROGRAMAS DE INTERVENCION CAMPAÑAS EPIDEMIOLOGICAS</t>
  </si>
  <si>
    <t>SERVICIO DE ACONDICIONAMIENTO FISICO DEPORTIVO FUNCIONARIOS</t>
  </si>
  <si>
    <t>Mantenimiento y Conservación de equipos de seguridad aeroportuaria</t>
  </si>
  <si>
    <t>MANTENIMIENTO DE CONTROL DE ACCESOS E INCENDIOS</t>
  </si>
  <si>
    <t>Asistencia tecnica, divulgación y capacitación a funcionarios del estado</t>
  </si>
  <si>
    <t>CONTRATACION DE DOCENTES, ASESORES PROFESIONALES EXPERTOS ACADEMICOS</t>
  </si>
  <si>
    <t>DISTRIBUCCION PRESUPUESTO  POR PROYECTOS Y AREAS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</si>
</sst>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_(* \(#,##0\);_(* &quot;-&quot;_);_(@_)"/>
    <numFmt numFmtId="44" formatCode="_(&quot;$&quot;\ * #,##0.00_);_(&quot;$&quot;\ * \(#,##0.00\);_(&quot;$&quot;\ * &quot;-&quot;??_);_(@_)"/>
    <numFmt numFmtId="43" formatCode="_(* #,##0.00_);_(* \(#,##0.00\);_(* &quot;-&quot;??_);_(@_)"/>
    <numFmt numFmtId="164" formatCode="#,##0;[Red]#,##0"/>
    <numFmt numFmtId="165" formatCode="#,##0\ _€;[Red]#,##0\ _€"/>
    <numFmt numFmtId="166" formatCode="d/mm/yyyy;@"/>
    <numFmt numFmtId="167" formatCode="_ * #,##0_ ;_ * \-#,##0_ ;_ * &quot;-&quot;_ ;_ @_ "/>
    <numFmt numFmtId="168" formatCode="[$-C0A]mmm\-yy;@"/>
    <numFmt numFmtId="169" formatCode="_ * #,##0.00_ ;_ * \-#,##0.00_ ;_ * &quot;-&quot;??_ ;_ @_ "/>
    <numFmt numFmtId="170" formatCode="_ * #,##0_ ;_ * \-#,##0_ ;_ * &quot;-&quot;??_ ;_ @_ "/>
    <numFmt numFmtId="171" formatCode="_-* #,##0.00\ _P_t_a_-;\-* #,##0.00\ _P_t_a_-;_-* &quot;-&quot;??\ _P_t_a_-;_-@_-"/>
    <numFmt numFmtId="172" formatCode="_(* #,##0_);_(* \(#,##0\);_(* &quot;-&quot;??_);_(@_)"/>
    <numFmt numFmtId="173" formatCode="[$-C0A]d\-mmm\-yy;@"/>
    <numFmt numFmtId="174" formatCode="###,###,###,###"/>
    <numFmt numFmtId="175" formatCode="_(&quot;$&quot;\ * #,##0_);_(&quot;$&quot;\ * \(#,##0\);_(&quot;$&quot;\ * &quot;-&quot;??_);_(@_)"/>
  </numFmts>
  <fonts count="28" x14ac:knownFonts="1">
    <font>
      <sz val="11"/>
      <color theme="1"/>
      <name val="Calibri"/>
      <family val="2"/>
      <scheme val="minor"/>
    </font>
    <font>
      <sz val="8"/>
      <name val="Arial"/>
      <family val="2"/>
    </font>
    <font>
      <sz val="11"/>
      <color rgb="FF000000"/>
      <name val="Calibri"/>
      <family val="2"/>
    </font>
    <font>
      <sz val="10"/>
      <name val="Arial"/>
      <family val="2"/>
    </font>
    <font>
      <b/>
      <sz val="10"/>
      <name val="Arial"/>
      <family val="2"/>
    </font>
    <font>
      <b/>
      <sz val="8"/>
      <color rgb="FF000000"/>
      <name val="Tahoma"/>
      <family val="2"/>
    </font>
    <font>
      <sz val="8"/>
      <color rgb="FF000000"/>
      <name val="Tahoma"/>
      <family val="2"/>
    </font>
    <font>
      <b/>
      <sz val="9"/>
      <color rgb="FF000000"/>
      <name val="Tahoma"/>
      <family val="2"/>
    </font>
    <font>
      <sz val="9"/>
      <color rgb="FF000000"/>
      <name val="Tahoma"/>
      <family val="2"/>
    </font>
    <font>
      <sz val="10"/>
      <color rgb="FF000000"/>
      <name val="Arial"/>
      <family val="2"/>
    </font>
    <font>
      <b/>
      <sz val="10"/>
      <color rgb="FF000000"/>
      <name val="Arial"/>
      <family val="2"/>
    </font>
    <font>
      <sz val="10"/>
      <color theme="1"/>
      <name val="Arial"/>
      <family val="2"/>
    </font>
    <font>
      <b/>
      <sz val="10"/>
      <color rgb="FF000000"/>
      <name val="Tahoma"/>
      <family val="2"/>
    </font>
    <font>
      <sz val="10"/>
      <color rgb="FF000000"/>
      <name val="Tahoma"/>
      <family val="2"/>
    </font>
    <font>
      <sz val="8"/>
      <name val="Arial"/>
    </font>
    <font>
      <sz val="11"/>
      <color theme="1"/>
      <name val="Calibri"/>
      <family val="2"/>
      <scheme val="minor"/>
    </font>
    <font>
      <sz val="10"/>
      <name val="Arial"/>
    </font>
    <font>
      <sz val="11"/>
      <color rgb="FF006100"/>
      <name val="Calibri"/>
      <family val="2"/>
      <scheme val="minor"/>
    </font>
    <font>
      <sz val="11"/>
      <color indexed="8"/>
      <name val="Calibri"/>
      <family val="2"/>
    </font>
    <font>
      <b/>
      <sz val="9"/>
      <name val="Tahoma"/>
      <family val="2"/>
    </font>
    <font>
      <sz val="10"/>
      <color rgb="FFFF0000"/>
      <name val="Arial"/>
      <family val="2"/>
    </font>
    <font>
      <b/>
      <sz val="10"/>
      <color rgb="FFFFFFFF"/>
      <name val="Arial"/>
      <family val="2"/>
    </font>
    <font>
      <sz val="10"/>
      <color rgb="FFFFFFFF"/>
      <name val="Arial"/>
      <family val="2"/>
    </font>
    <font>
      <b/>
      <sz val="12"/>
      <name val="Arial"/>
      <family val="2"/>
    </font>
    <font>
      <b/>
      <sz val="8"/>
      <name val="Arial"/>
      <family val="2"/>
    </font>
    <font>
      <b/>
      <sz val="8"/>
      <color rgb="FF000000"/>
      <name val="Arial"/>
      <family val="2"/>
    </font>
    <font>
      <sz val="11"/>
      <name val="Calibri"/>
      <family val="2"/>
    </font>
    <font>
      <sz val="8"/>
      <color rgb="FF000000"/>
      <name val="Arial"/>
      <family val="2"/>
    </font>
  </fonts>
  <fills count="14">
    <fill>
      <patternFill patternType="none"/>
    </fill>
    <fill>
      <patternFill patternType="gray125"/>
    </fill>
    <fill>
      <patternFill patternType="solid">
        <fgColor rgb="FFFFFFFF"/>
        <bgColor rgb="FF000000"/>
      </patternFill>
    </fill>
    <fill>
      <patternFill patternType="solid">
        <fgColor rgb="FFFFCC99"/>
        <bgColor rgb="FF000000"/>
      </patternFill>
    </fill>
    <fill>
      <patternFill patternType="solid">
        <fgColor rgb="FF99CCFF"/>
        <bgColor rgb="FF000000"/>
      </patternFill>
    </fill>
    <fill>
      <patternFill patternType="solid">
        <fgColor rgb="FF92D050"/>
        <bgColor rgb="FF000000"/>
      </patternFill>
    </fill>
    <fill>
      <patternFill patternType="solid">
        <fgColor rgb="FFFCD5B4"/>
        <bgColor rgb="FF000000"/>
      </patternFill>
    </fill>
    <fill>
      <patternFill patternType="solid">
        <fgColor rgb="FFFABF8F"/>
        <bgColor rgb="FF000000"/>
      </patternFill>
    </fill>
    <fill>
      <patternFill patternType="solid">
        <fgColor rgb="FFFFC000"/>
        <bgColor rgb="FF000000"/>
      </patternFill>
    </fill>
    <fill>
      <patternFill patternType="solid">
        <fgColor rgb="FFFFFFCC"/>
      </patternFill>
    </fill>
    <fill>
      <patternFill patternType="solid">
        <fgColor rgb="FFDA9694"/>
        <bgColor rgb="FF000000"/>
      </patternFill>
    </fill>
    <fill>
      <patternFill patternType="solid">
        <fgColor rgb="FFFFFFCC"/>
        <bgColor rgb="FFFFFFFF"/>
      </patternFill>
    </fill>
    <fill>
      <patternFill patternType="solid">
        <fgColor rgb="FFCCFFCC"/>
        <bgColor rgb="FFFFFFFF"/>
      </patternFill>
    </fill>
    <fill>
      <patternFill patternType="solid">
        <fgColor rgb="FFFDE9D9"/>
        <bgColor rgb="FF000000"/>
      </patternFill>
    </fill>
  </fills>
  <borders count="18">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s>
  <cellStyleXfs count="24">
    <xf numFmtId="0" fontId="0" fillId="0" borderId="0"/>
    <xf numFmtId="0" fontId="1" fillId="0" borderId="0"/>
    <xf numFmtId="0" fontId="3" fillId="0" borderId="0"/>
    <xf numFmtId="0" fontId="2" fillId="0" borderId="0"/>
    <xf numFmtId="0" fontId="1" fillId="0" borderId="0"/>
    <xf numFmtId="0" fontId="1" fillId="0" borderId="0"/>
    <xf numFmtId="167" fontId="1" fillId="0" borderId="0" applyFont="0" applyFill="0" applyBorder="0" applyAlignment="0" applyProtection="0"/>
    <xf numFmtId="0" fontId="1" fillId="0" borderId="0"/>
    <xf numFmtId="169" fontId="1" fillId="0" borderId="0" applyFont="0" applyFill="0" applyBorder="0" applyAlignment="0" applyProtection="0"/>
    <xf numFmtId="171" fontId="3" fillId="0" borderId="0" applyFont="0" applyFill="0" applyBorder="0" applyAlignment="0" applyProtection="0"/>
    <xf numFmtId="0" fontId="3" fillId="0" borderId="0"/>
    <xf numFmtId="0" fontId="14" fillId="0" borderId="0"/>
    <xf numFmtId="173" fontId="3" fillId="0" borderId="0"/>
    <xf numFmtId="43" fontId="15" fillId="0" borderId="0" applyFont="0" applyFill="0" applyBorder="0" applyAlignment="0" applyProtection="0"/>
    <xf numFmtId="0" fontId="16" fillId="0" borderId="0"/>
    <xf numFmtId="171" fontId="16" fillId="0" borderId="0" applyFont="0" applyFill="0" applyBorder="0" applyAlignment="0" applyProtection="0"/>
    <xf numFmtId="41" fontId="15" fillId="0" borderId="0" applyFont="0" applyFill="0" applyBorder="0" applyAlignment="0" applyProtection="0"/>
    <xf numFmtId="0" fontId="15" fillId="9" borderId="15" applyNumberFormat="0" applyFont="0" applyAlignment="0" applyProtection="0"/>
    <xf numFmtId="44" fontId="18" fillId="0" borderId="0" applyFont="0" applyFill="0" applyBorder="0" applyAlignment="0" applyProtection="0"/>
    <xf numFmtId="0" fontId="18" fillId="11" borderId="15" applyNumberFormat="0" applyFont="0" applyAlignment="0" applyProtection="0"/>
    <xf numFmtId="0" fontId="15" fillId="0" borderId="0"/>
    <xf numFmtId="0" fontId="17" fillId="12" borderId="0" applyNumberFormat="0" applyBorder="0" applyAlignment="0" applyProtection="0"/>
    <xf numFmtId="0" fontId="3" fillId="0" borderId="0"/>
    <xf numFmtId="0" fontId="1" fillId="0" borderId="0"/>
  </cellStyleXfs>
  <cellXfs count="571">
    <xf numFmtId="0" fontId="0" fillId="0" borderId="0" xfId="0"/>
    <xf numFmtId="0" fontId="4" fillId="5" borderId="4" xfId="2" applyFont="1" applyFill="1" applyBorder="1" applyAlignment="1">
      <alignment horizontal="left" vertical="center" wrapText="1"/>
    </xf>
    <xf numFmtId="3" fontId="4" fillId="5" borderId="4" xfId="2" applyNumberFormat="1" applyFont="1" applyFill="1" applyBorder="1" applyAlignment="1">
      <alignment horizontal="right" vertical="center" wrapText="1"/>
    </xf>
    <xf numFmtId="166" fontId="3" fillId="2" borderId="0" xfId="2"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3" fontId="9" fillId="0" borderId="0"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4" fillId="2" borderId="0" xfId="1"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0" fontId="4" fillId="2" borderId="1" xfId="2"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4" xfId="2" applyFont="1" applyFill="1" applyBorder="1" applyAlignment="1">
      <alignment horizontal="center" vertical="center" wrapText="1"/>
    </xf>
    <xf numFmtId="3" fontId="4" fillId="4" borderId="4" xfId="2" applyNumberFormat="1" applyFont="1" applyFill="1" applyBorder="1" applyAlignment="1">
      <alignment horizontal="right" vertical="center" wrapText="1"/>
    </xf>
    <xf numFmtId="0" fontId="4" fillId="4" borderId="4" xfId="1"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6" borderId="4" xfId="1" applyFont="1" applyFill="1" applyBorder="1" applyAlignment="1">
      <alignment horizontal="left" vertical="center" wrapText="1"/>
    </xf>
    <xf numFmtId="3" fontId="4" fillId="6" borderId="4" xfId="1" applyNumberFormat="1" applyFont="1" applyFill="1" applyBorder="1" applyAlignment="1">
      <alignment horizontal="right" vertical="center" wrapText="1"/>
    </xf>
    <xf numFmtId="0" fontId="10" fillId="6" borderId="4" xfId="3" applyFont="1" applyFill="1" applyBorder="1" applyAlignment="1">
      <alignment vertical="center" wrapText="1"/>
    </xf>
    <xf numFmtId="0" fontId="10" fillId="6" borderId="4" xfId="3" applyFont="1" applyFill="1" applyBorder="1" applyAlignment="1">
      <alignment horizontal="center" vertical="center" wrapText="1"/>
    </xf>
    <xf numFmtId="0" fontId="3" fillId="2" borderId="10" xfId="1" applyFont="1" applyFill="1" applyBorder="1" applyAlignment="1">
      <alignment horizontal="left" vertical="center" wrapText="1"/>
    </xf>
    <xf numFmtId="3" fontId="3" fillId="2" borderId="6" xfId="6" applyNumberFormat="1" applyFont="1" applyFill="1" applyBorder="1" applyAlignment="1">
      <alignment horizontal="right" vertical="center" wrapText="1"/>
    </xf>
    <xf numFmtId="3" fontId="3" fillId="0" borderId="4" xfId="1" applyNumberFormat="1" applyFont="1" applyFill="1" applyBorder="1" applyAlignment="1">
      <alignment horizontal="right" vertical="center" wrapText="1"/>
    </xf>
    <xf numFmtId="17" fontId="3" fillId="0" borderId="4" xfId="4" applyNumberFormat="1" applyFont="1" applyFill="1" applyBorder="1" applyAlignment="1">
      <alignment horizontal="center" vertical="center" wrapText="1"/>
    </xf>
    <xf numFmtId="3" fontId="3" fillId="2" borderId="4" xfId="1" applyNumberFormat="1" applyFont="1" applyFill="1" applyBorder="1" applyAlignment="1">
      <alignment horizontal="right" vertical="center" wrapText="1"/>
    </xf>
    <xf numFmtId="0" fontId="3" fillId="0" borderId="4" xfId="1"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17" fontId="9" fillId="0" borderId="4" xfId="3" applyNumberFormat="1" applyFont="1" applyFill="1" applyBorder="1" applyAlignment="1">
      <alignment horizontal="center" vertical="center" wrapText="1"/>
    </xf>
    <xf numFmtId="17" fontId="10" fillId="6" borderId="4" xfId="3" applyNumberFormat="1" applyFont="1" applyFill="1" applyBorder="1" applyAlignment="1">
      <alignment vertical="center" wrapText="1"/>
    </xf>
    <xf numFmtId="0" fontId="9" fillId="0" borderId="4" xfId="0" applyFont="1" applyFill="1" applyBorder="1" applyAlignment="1">
      <alignment wrapText="1"/>
    </xf>
    <xf numFmtId="0" fontId="9" fillId="0" borderId="4" xfId="3" applyFont="1" applyFill="1" applyBorder="1" applyAlignment="1">
      <alignment vertical="center" wrapText="1"/>
    </xf>
    <xf numFmtId="0" fontId="3" fillId="0" borderId="4" xfId="3" applyFont="1" applyFill="1" applyBorder="1" applyAlignment="1">
      <alignment vertical="center" wrapText="1"/>
    </xf>
    <xf numFmtId="0" fontId="4" fillId="2" borderId="0" xfId="1" applyFont="1" applyFill="1" applyBorder="1" applyAlignment="1">
      <alignment horizontal="right" vertical="center" wrapText="1"/>
    </xf>
    <xf numFmtId="164" fontId="4" fillId="4" borderId="4" xfId="2" applyNumberFormat="1" applyFont="1" applyFill="1" applyBorder="1" applyAlignment="1">
      <alignment horizontal="right" vertical="center" wrapText="1"/>
    </xf>
    <xf numFmtId="3" fontId="3" fillId="0" borderId="6" xfId="6" applyNumberFormat="1" applyFont="1" applyFill="1" applyBorder="1" applyAlignment="1">
      <alignment horizontal="right" vertical="center" wrapText="1"/>
    </xf>
    <xf numFmtId="0" fontId="9" fillId="0" borderId="0" xfId="0" applyFont="1" applyFill="1" applyBorder="1" applyAlignment="1">
      <alignment vertical="center" wrapText="1"/>
    </xf>
    <xf numFmtId="3"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9" fillId="0" borderId="0" xfId="0" applyFont="1" applyFill="1" applyBorder="1" applyAlignment="1">
      <alignment horizontal="right" vertical="center"/>
    </xf>
    <xf numFmtId="165" fontId="4" fillId="6" borderId="4" xfId="1" applyNumberFormat="1" applyFont="1" applyFill="1" applyBorder="1" applyAlignment="1">
      <alignment horizontal="right" vertical="center" wrapText="1"/>
    </xf>
    <xf numFmtId="165" fontId="3" fillId="2" borderId="4" xfId="6" applyNumberFormat="1" applyFont="1" applyFill="1" applyBorder="1" applyAlignment="1">
      <alignment horizontal="right" vertical="center" wrapText="1"/>
    </xf>
    <xf numFmtId="0" fontId="9" fillId="0" borderId="4" xfId="3" applyFont="1" applyFill="1" applyBorder="1" applyAlignment="1">
      <alignment horizontal="center" vertical="center" wrapText="1"/>
    </xf>
    <xf numFmtId="165" fontId="3" fillId="2" borderId="6" xfId="6" applyNumberFormat="1" applyFont="1" applyFill="1" applyBorder="1" applyAlignment="1">
      <alignment horizontal="right" vertical="center" wrapText="1"/>
    </xf>
    <xf numFmtId="165" fontId="3" fillId="0" borderId="4" xfId="6" applyNumberFormat="1" applyFont="1" applyFill="1" applyBorder="1" applyAlignment="1">
      <alignment horizontal="right" vertical="center" wrapText="1"/>
    </xf>
    <xf numFmtId="3" fontId="3" fillId="0" borderId="7" xfId="1" applyNumberFormat="1" applyFont="1" applyFill="1" applyBorder="1" applyAlignment="1">
      <alignment horizontal="right" vertical="center" wrapText="1"/>
    </xf>
    <xf numFmtId="0" fontId="4" fillId="6" borderId="6" xfId="1" applyFont="1" applyFill="1" applyBorder="1" applyAlignment="1">
      <alignment horizontal="center" vertical="center" wrapText="1"/>
    </xf>
    <xf numFmtId="0" fontId="3" fillId="6" borderId="4" xfId="3" applyFont="1" applyFill="1" applyBorder="1" applyAlignment="1">
      <alignment horizontal="center" vertical="center" wrapText="1"/>
    </xf>
    <xf numFmtId="0" fontId="3" fillId="6" borderId="4" xfId="3" applyFont="1" applyFill="1" applyBorder="1" applyAlignment="1">
      <alignment vertical="center" wrapText="1"/>
    </xf>
    <xf numFmtId="0" fontId="4" fillId="2" borderId="0" xfId="1" applyFont="1" applyFill="1" applyBorder="1" applyAlignment="1">
      <alignment vertical="center" wrapText="1"/>
    </xf>
    <xf numFmtId="3" fontId="4" fillId="2" borderId="0" xfId="1" applyNumberFormat="1" applyFont="1" applyFill="1" applyBorder="1" applyAlignment="1">
      <alignment vertical="center" wrapText="1"/>
    </xf>
    <xf numFmtId="0" fontId="9" fillId="0" borderId="4" xfId="0" applyFont="1" applyFill="1" applyBorder="1" applyAlignment="1">
      <alignment vertical="center" wrapText="1"/>
    </xf>
    <xf numFmtId="0" fontId="3" fillId="0" borderId="4" xfId="5" applyFont="1" applyFill="1" applyBorder="1" applyAlignment="1">
      <alignment wrapText="1"/>
    </xf>
    <xf numFmtId="165" fontId="3" fillId="0" borderId="6" xfId="6" applyNumberFormat="1" applyFont="1" applyFill="1" applyBorder="1" applyAlignment="1">
      <alignment horizontal="right" vertical="center" wrapText="1"/>
    </xf>
    <xf numFmtId="0" fontId="4" fillId="2" borderId="8" xfId="1" applyFont="1" applyFill="1" applyBorder="1" applyAlignment="1">
      <alignment horizontal="center" vertical="center" wrapText="1"/>
    </xf>
    <xf numFmtId="0" fontId="3" fillId="0" borderId="0" xfId="5" applyFont="1" applyFill="1" applyBorder="1"/>
    <xf numFmtId="0" fontId="4" fillId="4" borderId="4" xfId="5" applyFont="1" applyFill="1" applyBorder="1" applyAlignment="1">
      <alignment vertical="center" wrapText="1"/>
    </xf>
    <xf numFmtId="0" fontId="4" fillId="5" borderId="4" xfId="1" applyFont="1" applyFill="1" applyBorder="1" applyAlignment="1">
      <alignment vertical="center" wrapText="1"/>
    </xf>
    <xf numFmtId="0" fontId="4" fillId="5" borderId="9" xfId="1" applyFont="1" applyFill="1" applyBorder="1" applyAlignment="1">
      <alignment vertical="center" wrapText="1"/>
    </xf>
    <xf numFmtId="166" fontId="3" fillId="6" borderId="7" xfId="2" applyNumberFormat="1" applyFont="1" applyFill="1" applyBorder="1" applyAlignment="1">
      <alignment horizontal="center" vertical="center" wrapText="1"/>
    </xf>
    <xf numFmtId="17" fontId="9" fillId="0" borderId="2" xfId="3" applyNumberFormat="1" applyFont="1" applyFill="1" applyBorder="1" applyAlignment="1">
      <alignment horizontal="center" vertical="center" wrapText="1"/>
    </xf>
    <xf numFmtId="17" fontId="10" fillId="6" borderId="4" xfId="3" applyNumberFormat="1" applyFont="1" applyFill="1" applyBorder="1" applyAlignment="1">
      <alignment horizontal="center" vertical="center" wrapText="1"/>
    </xf>
    <xf numFmtId="17" fontId="3" fillId="2" borderId="4" xfId="2" applyNumberFormat="1" applyFont="1" applyFill="1" applyBorder="1" applyAlignment="1">
      <alignment horizontal="center" vertical="center" wrapText="1"/>
    </xf>
    <xf numFmtId="164" fontId="4" fillId="4" borderId="4" xfId="2" applyNumberFormat="1" applyFont="1" applyFill="1" applyBorder="1" applyAlignment="1">
      <alignment horizontal="center" vertical="center" wrapText="1"/>
    </xf>
    <xf numFmtId="3" fontId="4" fillId="6" borderId="4" xfId="2"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0" borderId="4" xfId="2" applyNumberFormat="1" applyFont="1" applyFill="1" applyBorder="1" applyAlignment="1">
      <alignment horizontal="right" vertical="center" wrapText="1"/>
    </xf>
    <xf numFmtId="17" fontId="9" fillId="0" borderId="6" xfId="3" applyNumberFormat="1" applyFont="1" applyFill="1" applyBorder="1" applyAlignment="1">
      <alignment horizontal="center" vertical="center" wrapText="1"/>
    </xf>
    <xf numFmtId="0" fontId="9" fillId="0" borderId="7" xfId="0" applyFont="1" applyFill="1" applyBorder="1" applyAlignment="1">
      <alignment vertical="center" wrapText="1"/>
    </xf>
    <xf numFmtId="3" fontId="3" fillId="0" borderId="7" xfId="0" applyNumberFormat="1" applyFont="1" applyFill="1" applyBorder="1" applyAlignment="1">
      <alignment horizontal="right" vertical="center" wrapText="1"/>
    </xf>
    <xf numFmtId="0" fontId="9" fillId="6" borderId="4" xfId="0" applyFont="1" applyFill="1" applyBorder="1" applyAlignment="1">
      <alignment vertical="center" wrapText="1"/>
    </xf>
    <xf numFmtId="3" fontId="4" fillId="6" borderId="4" xfId="0" applyNumberFormat="1" applyFont="1" applyFill="1" applyBorder="1" applyAlignment="1">
      <alignment horizontal="right" vertical="center" wrapText="1"/>
    </xf>
    <xf numFmtId="14" fontId="3" fillId="6" borderId="4" xfId="4" applyNumberFormat="1" applyFont="1" applyFill="1" applyBorder="1" applyAlignment="1">
      <alignment horizontal="center" vertical="center" wrapText="1"/>
    </xf>
    <xf numFmtId="0" fontId="3" fillId="6" borderId="4" xfId="4" applyFont="1" applyFill="1" applyBorder="1" applyAlignment="1">
      <alignment horizontal="center" vertical="center" wrapText="1"/>
    </xf>
    <xf numFmtId="0" fontId="9" fillId="6" borderId="4" xfId="3" applyFont="1" applyFill="1" applyBorder="1" applyAlignment="1">
      <alignment horizontal="center" vertical="center" wrapText="1"/>
    </xf>
    <xf numFmtId="3" fontId="3" fillId="0" borderId="2" xfId="2" applyNumberFormat="1" applyFont="1" applyFill="1" applyBorder="1" applyAlignment="1">
      <alignment horizontal="right" vertical="center" wrapText="1"/>
    </xf>
    <xf numFmtId="3" fontId="3" fillId="0" borderId="2" xfId="0" applyNumberFormat="1" applyFont="1" applyFill="1" applyBorder="1" applyAlignment="1">
      <alignment horizontal="right" vertical="center" wrapText="1"/>
    </xf>
    <xf numFmtId="3" fontId="4" fillId="6" borderId="4" xfId="3" applyNumberFormat="1" applyFont="1" applyFill="1" applyBorder="1" applyAlignment="1">
      <alignment horizontal="right" vertical="center" wrapText="1"/>
    </xf>
    <xf numFmtId="0" fontId="9" fillId="2" borderId="0" xfId="0" applyFont="1" applyFill="1" applyBorder="1" applyAlignment="1">
      <alignment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4" fillId="2" borderId="0"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6" borderId="4" xfId="1" applyFont="1" applyFill="1" applyBorder="1" applyAlignment="1">
      <alignment horizontal="center" vertical="center" wrapText="1"/>
    </xf>
    <xf numFmtId="0" fontId="3" fillId="0" borderId="4" xfId="1" applyFont="1" applyFill="1" applyBorder="1" applyAlignment="1">
      <alignment horizontal="left" vertical="center" wrapText="1"/>
    </xf>
    <xf numFmtId="17" fontId="3" fillId="0" borderId="4" xfId="3" applyNumberFormat="1" applyFont="1" applyFill="1" applyBorder="1" applyAlignment="1">
      <alignment horizontal="center" vertical="center" wrapText="1"/>
    </xf>
    <xf numFmtId="0" fontId="3" fillId="2" borderId="4" xfId="1" applyFont="1" applyFill="1" applyBorder="1" applyAlignment="1">
      <alignment vertical="center" wrapText="1"/>
    </xf>
    <xf numFmtId="0" fontId="3" fillId="2" borderId="4" xfId="1" applyFont="1" applyFill="1" applyBorder="1" applyAlignment="1">
      <alignment horizontal="left" vertical="center" wrapText="1"/>
    </xf>
    <xf numFmtId="0" fontId="4" fillId="0" borderId="0" xfId="22" applyFont="1" applyFill="1" applyBorder="1" applyAlignment="1">
      <alignment horizontal="center"/>
    </xf>
    <xf numFmtId="0" fontId="3" fillId="0" borderId="0" xfId="22" applyFont="1" applyFill="1" applyBorder="1" applyAlignment="1">
      <alignment horizontal="center"/>
    </xf>
    <xf numFmtId="0" fontId="4" fillId="5" borderId="5" xfId="1" applyFont="1" applyFill="1" applyBorder="1" applyAlignment="1">
      <alignment horizontal="center" vertical="center" wrapText="1"/>
    </xf>
    <xf numFmtId="0" fontId="10" fillId="10" borderId="4" xfId="3" applyFont="1" applyFill="1" applyBorder="1" applyAlignment="1">
      <alignment vertical="center" wrapText="1"/>
    </xf>
    <xf numFmtId="0" fontId="10" fillId="7" borderId="4" xfId="3" applyFont="1" applyFill="1" applyBorder="1" applyAlignment="1">
      <alignment vertical="center" wrapText="1"/>
    </xf>
    <xf numFmtId="175" fontId="3" fillId="2" borderId="2" xfId="18" applyNumberFormat="1" applyFont="1" applyFill="1" applyBorder="1" applyAlignment="1">
      <alignment horizontal="right" vertical="center" wrapText="1"/>
    </xf>
    <xf numFmtId="3" fontId="10" fillId="7" borderId="4" xfId="0" applyNumberFormat="1" applyFont="1" applyFill="1" applyBorder="1" applyAlignment="1">
      <alignment horizontal="right" vertical="center" wrapText="1"/>
    </xf>
    <xf numFmtId="174" fontId="3" fillId="2" borderId="4" xfId="19" applyNumberFormat="1" applyFont="1" applyFill="1" applyBorder="1" applyAlignment="1">
      <alignment vertical="center" wrapText="1"/>
    </xf>
    <xf numFmtId="174" fontId="3" fillId="2" borderId="4" xfId="17" applyNumberFormat="1" applyFont="1" applyFill="1" applyBorder="1" applyAlignment="1">
      <alignment vertical="center" wrapText="1"/>
    </xf>
    <xf numFmtId="174" fontId="3" fillId="2" borderId="4" xfId="21" applyNumberFormat="1" applyFont="1" applyFill="1" applyBorder="1" applyAlignment="1">
      <alignment vertical="center" wrapText="1"/>
    </xf>
    <xf numFmtId="174" fontId="3" fillId="2" borderId="2" xfId="19" applyNumberFormat="1" applyFont="1" applyFill="1" applyBorder="1" applyAlignment="1">
      <alignment horizontal="right" vertical="center" wrapText="1"/>
    </xf>
    <xf numFmtId="174" fontId="4" fillId="2" borderId="2" xfId="19" applyNumberFormat="1" applyFont="1" applyFill="1" applyBorder="1" applyAlignment="1">
      <alignment horizontal="right" vertical="center" wrapText="1"/>
    </xf>
    <xf numFmtId="3" fontId="4" fillId="6" borderId="6" xfId="1" applyNumberFormat="1" applyFont="1" applyFill="1" applyBorder="1" applyAlignment="1">
      <alignment horizontal="right" vertical="center" wrapText="1"/>
    </xf>
    <xf numFmtId="0" fontId="3" fillId="2" borderId="4" xfId="0" applyFont="1" applyFill="1" applyBorder="1" applyAlignment="1">
      <alignment vertical="center" wrapText="1"/>
    </xf>
    <xf numFmtId="170" fontId="4" fillId="2" borderId="4" xfId="8" applyNumberFormat="1" applyFont="1" applyFill="1" applyBorder="1" applyAlignment="1">
      <alignment horizontal="right" vertical="center" wrapText="1"/>
    </xf>
    <xf numFmtId="0" fontId="3" fillId="0" borderId="4" xfId="0" applyFont="1" applyFill="1" applyBorder="1" applyAlignment="1">
      <alignment horizontal="left" vertical="center" wrapText="1"/>
    </xf>
    <xf numFmtId="3" fontId="4" fillId="0" borderId="4" xfId="1" applyNumberFormat="1" applyFont="1" applyFill="1" applyBorder="1" applyAlignment="1">
      <alignment horizontal="right" vertical="center" wrapText="1"/>
    </xf>
    <xf numFmtId="0" fontId="10" fillId="6" borderId="4" xfId="3" applyFont="1" applyFill="1" applyBorder="1" applyAlignment="1">
      <alignment horizontal="left" vertical="center" wrapText="1"/>
    </xf>
    <xf numFmtId="0" fontId="10" fillId="6" borderId="6" xfId="3" applyFont="1" applyFill="1" applyBorder="1" applyAlignment="1">
      <alignment horizontal="left" vertical="center" wrapText="1"/>
    </xf>
    <xf numFmtId="0" fontId="10" fillId="0" borderId="4" xfId="0" applyFont="1" applyFill="1" applyBorder="1" applyAlignment="1">
      <alignment horizontal="center" wrapText="1"/>
    </xf>
    <xf numFmtId="0" fontId="4" fillId="0" borderId="4" xfId="1" applyFont="1" applyFill="1" applyBorder="1" applyAlignment="1">
      <alignment horizontal="left" vertical="center" wrapText="1"/>
    </xf>
    <xf numFmtId="3" fontId="9" fillId="0" borderId="0" xfId="0" applyNumberFormat="1" applyFont="1" applyFill="1" applyBorder="1" applyAlignment="1">
      <alignment vertical="center"/>
    </xf>
    <xf numFmtId="0" fontId="4" fillId="6" borderId="4" xfId="3" applyFont="1" applyFill="1" applyBorder="1" applyAlignment="1">
      <alignment vertical="center" wrapText="1"/>
    </xf>
    <xf numFmtId="0" fontId="10" fillId="6" borderId="4" xfId="0"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4" xfId="1" applyFont="1" applyFill="1" applyBorder="1" applyAlignment="1">
      <alignment horizontal="left" vertical="center" wrapText="1"/>
    </xf>
    <xf numFmtId="3" fontId="4" fillId="0" borderId="6" xfId="1" applyNumberFormat="1" applyFont="1" applyFill="1" applyBorder="1" applyAlignment="1">
      <alignment horizontal="right" vertical="center" wrapText="1"/>
    </xf>
    <xf numFmtId="170" fontId="4" fillId="0" borderId="4" xfId="8" applyNumberFormat="1" applyFont="1" applyFill="1" applyBorder="1" applyAlignment="1">
      <alignment horizontal="right" vertical="center" wrapText="1"/>
    </xf>
    <xf numFmtId="0" fontId="10" fillId="7" borderId="4" xfId="3" applyFont="1" applyFill="1" applyBorder="1" applyAlignment="1">
      <alignment horizontal="center" vertical="center" wrapText="1"/>
    </xf>
    <xf numFmtId="17" fontId="3" fillId="0" borderId="4" xfId="1" applyNumberFormat="1" applyFont="1" applyFill="1" applyBorder="1" applyAlignment="1">
      <alignment horizontal="center" wrapText="1"/>
    </xf>
    <xf numFmtId="17" fontId="3" fillId="0" borderId="6" xfId="6" applyNumberFormat="1" applyFont="1" applyFill="1" applyBorder="1" applyAlignment="1">
      <alignment horizontal="center" wrapText="1"/>
    </xf>
    <xf numFmtId="0" fontId="4" fillId="5" borderId="4" xfId="2" applyFont="1" applyFill="1" applyBorder="1" applyAlignment="1">
      <alignment horizontal="center" wrapText="1"/>
    </xf>
    <xf numFmtId="3" fontId="4" fillId="6" borderId="4" xfId="2" applyNumberFormat="1" applyFont="1" applyFill="1" applyBorder="1" applyAlignment="1">
      <alignment horizontal="right" wrapText="1"/>
    </xf>
    <xf numFmtId="0" fontId="10" fillId="6" borderId="4" xfId="3" applyFont="1" applyFill="1" applyBorder="1" applyAlignment="1">
      <alignment horizontal="center" wrapText="1"/>
    </xf>
    <xf numFmtId="3" fontId="4" fillId="0" borderId="4" xfId="0" applyNumberFormat="1" applyFont="1" applyFill="1" applyBorder="1" applyAlignment="1">
      <alignment horizontal="right" wrapText="1"/>
    </xf>
    <xf numFmtId="17" fontId="3" fillId="0" borderId="4" xfId="4" applyNumberFormat="1" applyFont="1" applyFill="1" applyBorder="1" applyAlignment="1">
      <alignment horizontal="center" wrapText="1"/>
    </xf>
    <xf numFmtId="1" fontId="3" fillId="0" borderId="4" xfId="4" applyNumberFormat="1" applyFont="1" applyFill="1" applyBorder="1" applyAlignment="1">
      <alignment horizontal="center" wrapText="1"/>
    </xf>
    <xf numFmtId="3" fontId="3" fillId="0" borderId="4" xfId="0" applyNumberFormat="1" applyFont="1" applyFill="1" applyBorder="1" applyAlignment="1">
      <alignment horizontal="right" wrapText="1"/>
    </xf>
    <xf numFmtId="1" fontId="4" fillId="0" borderId="4" xfId="4" applyNumberFormat="1" applyFont="1" applyFill="1" applyBorder="1" applyAlignment="1">
      <alignment horizontal="center" wrapText="1"/>
    </xf>
    <xf numFmtId="3" fontId="4" fillId="6" borderId="4" xfId="0" applyNumberFormat="1" applyFont="1" applyFill="1" applyBorder="1" applyAlignment="1">
      <alignment horizontal="right" wrapText="1"/>
    </xf>
    <xf numFmtId="14" fontId="3" fillId="6" borderId="4" xfId="4" applyNumberFormat="1" applyFont="1" applyFill="1" applyBorder="1" applyAlignment="1">
      <alignment horizontal="center" wrapText="1"/>
    </xf>
    <xf numFmtId="3" fontId="4" fillId="6" borderId="4" xfId="3" applyNumberFormat="1" applyFont="1" applyFill="1" applyBorder="1" applyAlignment="1">
      <alignment horizontal="right" wrapText="1"/>
    </xf>
    <xf numFmtId="0" fontId="4" fillId="6" borderId="4" xfId="4" applyFont="1" applyFill="1" applyBorder="1" applyAlignment="1">
      <alignment horizontal="center" wrapText="1"/>
    </xf>
    <xf numFmtId="3" fontId="10" fillId="6" borderId="4" xfId="3" applyNumberFormat="1" applyFont="1" applyFill="1" applyBorder="1" applyAlignment="1">
      <alignment horizontal="center" wrapText="1"/>
    </xf>
    <xf numFmtId="3" fontId="21" fillId="2" borderId="4" xfId="3" applyNumberFormat="1" applyFont="1" applyFill="1" applyBorder="1" applyAlignment="1">
      <alignment horizontal="center" wrapText="1"/>
    </xf>
    <xf numFmtId="3" fontId="10" fillId="6" borderId="6" xfId="3" applyNumberFormat="1" applyFont="1" applyFill="1" applyBorder="1" applyAlignment="1">
      <alignment horizontal="center" wrapText="1"/>
    </xf>
    <xf numFmtId="165" fontId="4" fillId="6" borderId="4" xfId="1" applyNumberFormat="1" applyFont="1" applyFill="1" applyBorder="1" applyAlignment="1">
      <alignment horizontal="right" wrapText="1"/>
    </xf>
    <xf numFmtId="165" fontId="4" fillId="6" borderId="4" xfId="1" applyNumberFormat="1" applyFont="1" applyFill="1" applyBorder="1" applyAlignment="1">
      <alignment horizontal="center" wrapText="1"/>
    </xf>
    <xf numFmtId="3" fontId="4" fillId="6" borderId="4" xfId="1" applyNumberFormat="1" applyFont="1" applyFill="1" applyBorder="1" applyAlignment="1">
      <alignment horizontal="right" wrapText="1"/>
    </xf>
    <xf numFmtId="3" fontId="4" fillId="6" borderId="4" xfId="1" applyNumberFormat="1" applyFont="1" applyFill="1" applyBorder="1" applyAlignment="1">
      <alignment horizontal="center" wrapText="1"/>
    </xf>
    <xf numFmtId="3" fontId="3" fillId="0" borderId="4" xfId="1" applyNumberFormat="1" applyFont="1" applyFill="1" applyBorder="1" applyAlignment="1">
      <alignment horizontal="right" wrapText="1"/>
    </xf>
    <xf numFmtId="3" fontId="3" fillId="2" borderId="4" xfId="1" applyNumberFormat="1" applyFont="1" applyFill="1" applyBorder="1" applyAlignment="1">
      <alignment horizontal="right" wrapText="1"/>
    </xf>
    <xf numFmtId="3" fontId="4" fillId="0" borderId="4" xfId="1" applyNumberFormat="1" applyFont="1" applyFill="1" applyBorder="1" applyAlignment="1">
      <alignment horizontal="right" wrapText="1"/>
    </xf>
    <xf numFmtId="0" fontId="4" fillId="2" borderId="0" xfId="1" applyFont="1" applyFill="1" applyBorder="1" applyAlignment="1">
      <alignment horizontal="center" wrapText="1"/>
    </xf>
    <xf numFmtId="0" fontId="9" fillId="0" borderId="4" xfId="0" applyFont="1" applyFill="1" applyBorder="1" applyAlignment="1">
      <alignment horizontal="center" wrapText="1"/>
    </xf>
    <xf numFmtId="0" fontId="4" fillId="4" borderId="4" xfId="1" applyFont="1" applyFill="1" applyBorder="1" applyAlignment="1">
      <alignment horizontal="center" wrapText="1"/>
    </xf>
    <xf numFmtId="17" fontId="4" fillId="0" borderId="4" xfId="4" applyNumberFormat="1" applyFont="1" applyFill="1" applyBorder="1" applyAlignment="1">
      <alignment horizontal="center" wrapText="1"/>
    </xf>
    <xf numFmtId="17" fontId="3" fillId="6" borderId="4" xfId="4" applyNumberFormat="1" applyFont="1" applyFill="1" applyBorder="1" applyAlignment="1">
      <alignment horizontal="center" wrapText="1"/>
    </xf>
    <xf numFmtId="17" fontId="10" fillId="6" borderId="4" xfId="3" applyNumberFormat="1" applyFont="1" applyFill="1" applyBorder="1" applyAlignment="1">
      <alignment horizontal="center" wrapText="1"/>
    </xf>
    <xf numFmtId="17" fontId="4" fillId="0" borderId="4" xfId="1" applyNumberFormat="1" applyFont="1" applyFill="1" applyBorder="1" applyAlignment="1">
      <alignment horizontal="center" wrapText="1"/>
    </xf>
    <xf numFmtId="17" fontId="10" fillId="0" borderId="6" xfId="3" applyNumberFormat="1" applyFont="1" applyFill="1" applyBorder="1" applyAlignment="1">
      <alignment horizontal="center" wrapText="1"/>
    </xf>
    <xf numFmtId="17" fontId="10" fillId="6" borderId="6" xfId="3" applyNumberFormat="1" applyFont="1" applyFill="1" applyBorder="1" applyAlignment="1">
      <alignment horizontal="center" wrapText="1"/>
    </xf>
    <xf numFmtId="17" fontId="4" fillId="6" borderId="4" xfId="1" applyNumberFormat="1" applyFont="1" applyFill="1" applyBorder="1" applyAlignment="1">
      <alignment horizontal="center" wrapText="1"/>
    </xf>
    <xf numFmtId="17" fontId="4" fillId="0" borderId="4" xfId="0" applyNumberFormat="1" applyFont="1" applyFill="1" applyBorder="1" applyAlignment="1">
      <alignment horizontal="center" wrapText="1"/>
    </xf>
    <xf numFmtId="17" fontId="4" fillId="2" borderId="4" xfId="1" applyNumberFormat="1" applyFont="1" applyFill="1" applyBorder="1" applyAlignment="1">
      <alignment horizontal="center" wrapText="1"/>
    </xf>
    <xf numFmtId="17" fontId="4" fillId="0" borderId="7" xfId="1" applyNumberFormat="1" applyFont="1" applyFill="1" applyBorder="1" applyAlignment="1">
      <alignment horizontal="center" wrapText="1"/>
    </xf>
    <xf numFmtId="0" fontId="9" fillId="0" borderId="0" xfId="0" applyFont="1" applyFill="1" applyBorder="1" applyAlignment="1">
      <alignment horizontal="center" wrapText="1"/>
    </xf>
    <xf numFmtId="17" fontId="3" fillId="0" borderId="4" xfId="0" applyNumberFormat="1" applyFont="1" applyFill="1" applyBorder="1" applyAlignment="1">
      <alignment horizontal="center" wrapText="1"/>
    </xf>
    <xf numFmtId="17" fontId="9" fillId="7" borderId="4" xfId="3" applyNumberFormat="1" applyFont="1" applyFill="1" applyBorder="1" applyAlignment="1">
      <alignment horizontal="center" wrapText="1"/>
    </xf>
    <xf numFmtId="17" fontId="10" fillId="7" borderId="4" xfId="3" applyNumberFormat="1" applyFont="1" applyFill="1" applyBorder="1" applyAlignment="1">
      <alignment horizontal="center" wrapText="1"/>
    </xf>
    <xf numFmtId="17" fontId="4" fillId="0" borderId="6" xfId="1" applyNumberFormat="1" applyFont="1" applyFill="1" applyBorder="1" applyAlignment="1">
      <alignment horizontal="center" wrapText="1"/>
    </xf>
    <xf numFmtId="0" fontId="3" fillId="2" borderId="4" xfId="1" applyFont="1" applyFill="1" applyBorder="1" applyAlignment="1">
      <alignment horizontal="left" vertical="center" wrapText="1"/>
    </xf>
    <xf numFmtId="0" fontId="3" fillId="0" borderId="4" xfId="1" applyFont="1" applyFill="1" applyBorder="1" applyAlignment="1">
      <alignment horizontal="left" vertical="center" wrapText="1"/>
    </xf>
    <xf numFmtId="0" fontId="4" fillId="6" borderId="4" xfId="0" applyFont="1" applyFill="1" applyBorder="1" applyAlignment="1">
      <alignment vertical="center" wrapText="1"/>
    </xf>
    <xf numFmtId="0" fontId="3" fillId="5" borderId="4" xfId="5" applyFont="1" applyFill="1" applyBorder="1" applyAlignment="1">
      <alignment wrapText="1"/>
    </xf>
    <xf numFmtId="0" fontId="3" fillId="6" borderId="7" xfId="5" applyFont="1" applyFill="1" applyBorder="1" applyAlignment="1">
      <alignment wrapText="1"/>
    </xf>
    <xf numFmtId="17" fontId="3" fillId="0" borderId="4" xfId="7" applyNumberFormat="1" applyFont="1" applyFill="1" applyBorder="1" applyAlignment="1">
      <alignment horizontal="center" vertical="center" wrapText="1"/>
    </xf>
    <xf numFmtId="17" fontId="3" fillId="0" borderId="6" xfId="7" applyNumberFormat="1" applyFont="1" applyFill="1" applyBorder="1" applyAlignment="1">
      <alignment horizontal="center" vertical="center" wrapText="1"/>
    </xf>
    <xf numFmtId="3" fontId="9" fillId="2" borderId="4" xfId="0" applyNumberFormat="1" applyFont="1" applyFill="1" applyBorder="1" applyAlignment="1">
      <alignment wrapText="1"/>
    </xf>
    <xf numFmtId="17" fontId="9" fillId="0" borderId="4" xfId="0" applyNumberFormat="1" applyFont="1" applyFill="1" applyBorder="1" applyAlignment="1">
      <alignment horizontal="center" vertical="center" wrapText="1"/>
    </xf>
    <xf numFmtId="17" fontId="9" fillId="6" borderId="4" xfId="0" applyNumberFormat="1" applyFont="1" applyFill="1" applyBorder="1" applyAlignment="1">
      <alignment vertical="center" wrapText="1"/>
    </xf>
    <xf numFmtId="17" fontId="9" fillId="6" borderId="4" xfId="0" applyNumberFormat="1" applyFont="1" applyFill="1" applyBorder="1" applyAlignment="1">
      <alignment horizontal="center" vertical="center" wrapText="1"/>
    </xf>
    <xf numFmtId="3" fontId="3" fillId="2" borderId="4" xfId="0" applyNumberFormat="1" applyFont="1" applyFill="1" applyBorder="1" applyAlignment="1">
      <alignment wrapText="1"/>
    </xf>
    <xf numFmtId="3" fontId="9" fillId="2" borderId="4" xfId="0" applyNumberFormat="1" applyFont="1" applyFill="1" applyBorder="1" applyAlignment="1">
      <alignment vertical="center" wrapText="1"/>
    </xf>
    <xf numFmtId="0" fontId="3" fillId="0" borderId="4" xfId="0" applyFont="1" applyFill="1" applyBorder="1" applyAlignment="1">
      <alignment wrapText="1"/>
    </xf>
    <xf numFmtId="3" fontId="9" fillId="0" borderId="4" xfId="0" applyNumberFormat="1" applyFont="1" applyFill="1" applyBorder="1" applyAlignment="1">
      <alignment wrapText="1"/>
    </xf>
    <xf numFmtId="17" fontId="9" fillId="7" borderId="4" xfId="0" applyNumberFormat="1" applyFont="1" applyFill="1" applyBorder="1" applyAlignment="1">
      <alignment vertical="center" wrapText="1"/>
    </xf>
    <xf numFmtId="17" fontId="9" fillId="7" borderId="4" xfId="0" applyNumberFormat="1" applyFont="1" applyFill="1" applyBorder="1" applyAlignment="1">
      <alignment horizontal="center" vertical="center" wrapText="1"/>
    </xf>
    <xf numFmtId="3" fontId="9" fillId="0" borderId="4" xfId="0" applyNumberFormat="1" applyFont="1" applyFill="1" applyBorder="1" applyAlignment="1">
      <alignment horizontal="right" vertical="center" wrapText="1"/>
    </xf>
    <xf numFmtId="0" fontId="9" fillId="2" borderId="4" xfId="0" applyFont="1" applyFill="1" applyBorder="1" applyAlignment="1">
      <alignment horizontal="center" wrapText="1"/>
    </xf>
    <xf numFmtId="3" fontId="3" fillId="2" borderId="4" xfId="0" applyNumberFormat="1" applyFont="1" applyFill="1" applyBorder="1" applyAlignment="1">
      <alignment horizontal="right" vertical="center" wrapText="1"/>
    </xf>
    <xf numFmtId="17" fontId="9" fillId="2" borderId="4" xfId="0" applyNumberFormat="1" applyFont="1" applyFill="1" applyBorder="1" applyAlignment="1">
      <alignment horizontal="center" wrapText="1"/>
    </xf>
    <xf numFmtId="0" fontId="3" fillId="0" borderId="7" xfId="0" applyFont="1" applyFill="1" applyBorder="1" applyAlignment="1">
      <alignment horizontal="center" vertical="center" wrapText="1"/>
    </xf>
    <xf numFmtId="0" fontId="10" fillId="0" borderId="0" xfId="0" applyFont="1" applyFill="1" applyBorder="1" applyAlignment="1">
      <alignment horizontal="center" wrapText="1"/>
    </xf>
    <xf numFmtId="43" fontId="9" fillId="0" borderId="0" xfId="13" applyFont="1" applyFill="1" applyBorder="1" applyAlignment="1">
      <alignment horizontal="center" wrapText="1"/>
    </xf>
    <xf numFmtId="17" fontId="10" fillId="0" borderId="4" xfId="0" applyNumberFormat="1" applyFont="1" applyFill="1" applyBorder="1" applyAlignment="1">
      <alignment horizontal="center" wrapText="1"/>
    </xf>
    <xf numFmtId="43" fontId="10" fillId="0" borderId="0" xfId="0" applyNumberFormat="1" applyFont="1" applyFill="1" applyBorder="1" applyAlignment="1">
      <alignment horizontal="center" wrapText="1"/>
    </xf>
    <xf numFmtId="3" fontId="10" fillId="0" borderId="4" xfId="0" applyNumberFormat="1" applyFont="1" applyFill="1" applyBorder="1" applyAlignment="1">
      <alignment horizontal="center" wrapText="1"/>
    </xf>
    <xf numFmtId="3" fontId="9"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22" fillId="2" borderId="0" xfId="0" applyFont="1" applyFill="1" applyBorder="1" applyAlignment="1">
      <alignment vertical="center" wrapText="1"/>
    </xf>
    <xf numFmtId="17" fontId="9" fillId="0" borderId="4" xfId="0" applyNumberFormat="1" applyFont="1" applyFill="1" applyBorder="1" applyAlignment="1">
      <alignment horizontal="center" wrapText="1"/>
    </xf>
    <xf numFmtId="3" fontId="10" fillId="6" borderId="4" xfId="0" applyNumberFormat="1" applyFont="1" applyFill="1" applyBorder="1" applyAlignment="1">
      <alignment horizontal="center" wrapText="1"/>
    </xf>
    <xf numFmtId="0" fontId="9" fillId="0" borderId="0" xfId="0" applyFont="1" applyFill="1" applyBorder="1" applyAlignment="1">
      <alignment horizontal="right" vertical="center" wrapText="1"/>
    </xf>
    <xf numFmtId="0" fontId="10" fillId="2" borderId="4" xfId="0" applyFont="1" applyFill="1" applyBorder="1" applyAlignment="1">
      <alignment vertical="center" wrapText="1"/>
    </xf>
    <xf numFmtId="0" fontId="9" fillId="2" borderId="4" xfId="0" applyFont="1" applyFill="1" applyBorder="1" applyAlignment="1">
      <alignment vertical="center" wrapText="1"/>
    </xf>
    <xf numFmtId="3" fontId="4" fillId="2" borderId="4" xfId="0" applyNumberFormat="1" applyFont="1" applyFill="1" applyBorder="1" applyAlignment="1">
      <alignment horizontal="right" vertical="center" wrapText="1"/>
    </xf>
    <xf numFmtId="17" fontId="9" fillId="2" borderId="6" xfId="3" applyNumberFormat="1" applyFont="1" applyFill="1" applyBorder="1" applyAlignment="1">
      <alignment horizontal="center" wrapText="1"/>
    </xf>
    <xf numFmtId="172" fontId="9" fillId="2" borderId="4" xfId="0" applyNumberFormat="1" applyFont="1" applyFill="1" applyBorder="1" applyAlignment="1">
      <alignment vertical="center" wrapText="1"/>
    </xf>
    <xf numFmtId="0" fontId="9" fillId="2" borderId="4" xfId="0" applyFont="1" applyFill="1" applyBorder="1" applyAlignment="1">
      <alignment vertical="justify" wrapText="1"/>
    </xf>
    <xf numFmtId="0" fontId="3" fillId="2" borderId="4" xfId="14" applyNumberFormat="1" applyFont="1" applyFill="1" applyBorder="1" applyAlignment="1">
      <alignment horizontal="justify" vertical="center" wrapText="1"/>
    </xf>
    <xf numFmtId="172" fontId="3" fillId="2" borderId="4" xfId="15" applyNumberFormat="1" applyFont="1" applyFill="1" applyBorder="1" applyAlignment="1">
      <alignment horizontal="center" vertical="center" wrapText="1"/>
    </xf>
    <xf numFmtId="172" fontId="3" fillId="2" borderId="4" xfId="15" applyNumberFormat="1" applyFont="1" applyFill="1" applyBorder="1" applyAlignment="1">
      <alignment vertical="center" wrapText="1"/>
    </xf>
    <xf numFmtId="0" fontId="9" fillId="0" borderId="7" xfId="0" applyFont="1" applyFill="1" applyBorder="1" applyAlignment="1">
      <alignment horizontal="left" vertical="center" wrapText="1"/>
    </xf>
    <xf numFmtId="0" fontId="3" fillId="2" borderId="4" xfId="10" applyNumberFormat="1" applyFont="1" applyFill="1" applyBorder="1" applyAlignment="1">
      <alignment horizontal="justify" vertical="center" wrapText="1"/>
    </xf>
    <xf numFmtId="3" fontId="3" fillId="2" borderId="4" xfId="10" applyNumberFormat="1" applyFont="1" applyFill="1" applyBorder="1" applyAlignment="1">
      <alignment vertical="center" wrapText="1"/>
    </xf>
    <xf numFmtId="3" fontId="3" fillId="0" borderId="4" xfId="6" applyNumberFormat="1" applyFont="1" applyFill="1" applyBorder="1" applyAlignment="1">
      <alignment horizontal="center" wrapText="1"/>
    </xf>
    <xf numFmtId="17" fontId="9" fillId="0" borderId="6" xfId="3" applyNumberFormat="1" applyFont="1" applyFill="1" applyBorder="1" applyAlignment="1">
      <alignment horizontal="center" wrapText="1"/>
    </xf>
    <xf numFmtId="17" fontId="3" fillId="0" borderId="4" xfId="6" applyNumberFormat="1" applyFont="1" applyFill="1" applyBorder="1" applyAlignment="1">
      <alignment horizontal="center" wrapText="1"/>
    </xf>
    <xf numFmtId="3" fontId="4" fillId="0" borderId="6" xfId="0" applyNumberFormat="1" applyFont="1" applyFill="1" applyBorder="1" applyAlignment="1">
      <alignment vertical="center" wrapText="1"/>
    </xf>
    <xf numFmtId="3" fontId="3" fillId="0" borderId="4" xfId="0" applyNumberFormat="1" applyFont="1" applyFill="1" applyBorder="1" applyAlignment="1">
      <alignment wrapText="1"/>
    </xf>
    <xf numFmtId="0" fontId="3" fillId="0" borderId="4" xfId="11" applyNumberFormat="1" applyFont="1" applyFill="1" applyBorder="1" applyAlignment="1">
      <alignment horizontal="justify" wrapText="1"/>
    </xf>
    <xf numFmtId="3" fontId="4" fillId="0" borderId="4" xfId="0" applyNumberFormat="1" applyFont="1" applyFill="1" applyBorder="1" applyAlignment="1">
      <alignment horizontal="right" vertical="center" wrapText="1"/>
    </xf>
    <xf numFmtId="17" fontId="3" fillId="0" borderId="3" xfId="4" applyNumberFormat="1" applyFont="1" applyFill="1" applyBorder="1" applyAlignment="1">
      <alignment horizontal="center" wrapText="1"/>
    </xf>
    <xf numFmtId="43" fontId="3" fillId="0" borderId="4" xfId="11" applyNumberFormat="1" applyFont="1" applyFill="1" applyBorder="1" applyAlignment="1">
      <alignment wrapText="1"/>
    </xf>
    <xf numFmtId="0" fontId="3" fillId="2" borderId="4" xfId="0" applyNumberFormat="1" applyFont="1" applyFill="1" applyBorder="1" applyAlignment="1">
      <alignment horizontal="justify" vertical="center" wrapText="1"/>
    </xf>
    <xf numFmtId="3" fontId="10" fillId="6" borderId="4" xfId="3" applyNumberFormat="1" applyFont="1" applyFill="1" applyBorder="1" applyAlignment="1">
      <alignment horizontal="right" vertical="center" wrapText="1"/>
    </xf>
    <xf numFmtId="0" fontId="9" fillId="0"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3" fontId="9" fillId="0" borderId="4" xfId="0" applyNumberFormat="1" applyFont="1" applyFill="1" applyBorder="1" applyAlignment="1">
      <alignment vertical="center" wrapText="1"/>
    </xf>
    <xf numFmtId="3" fontId="10" fillId="2" borderId="4" xfId="0" applyNumberFormat="1" applyFont="1" applyFill="1" applyBorder="1" applyAlignment="1">
      <alignment vertical="center" wrapText="1"/>
    </xf>
    <xf numFmtId="0" fontId="10" fillId="6" borderId="6" xfId="3" applyFont="1" applyFill="1" applyBorder="1" applyAlignment="1">
      <alignment vertical="center" wrapText="1"/>
    </xf>
    <xf numFmtId="3" fontId="10" fillId="6" borderId="6" xfId="3" applyNumberFormat="1" applyFont="1" applyFill="1" applyBorder="1" applyAlignment="1">
      <alignment horizontal="right" vertical="center" wrapText="1"/>
    </xf>
    <xf numFmtId="0" fontId="9" fillId="0" borderId="4" xfId="0" applyFont="1" applyFill="1" applyBorder="1" applyAlignment="1">
      <alignment horizontal="left" wrapText="1"/>
    </xf>
    <xf numFmtId="0" fontId="3" fillId="2" borderId="10" xfId="1" applyFont="1" applyFill="1" applyBorder="1" applyAlignment="1">
      <alignment vertical="center" wrapText="1"/>
    </xf>
    <xf numFmtId="3" fontId="3" fillId="0" borderId="4" xfId="6" applyNumberFormat="1" applyFont="1" applyFill="1" applyBorder="1" applyAlignment="1">
      <alignment horizontal="right" vertical="center" wrapText="1"/>
    </xf>
    <xf numFmtId="0" fontId="3" fillId="0" borderId="4" xfId="1" applyFont="1" applyFill="1" applyBorder="1" applyAlignment="1">
      <alignment vertical="center" wrapText="1"/>
    </xf>
    <xf numFmtId="0" fontId="10" fillId="0" borderId="4" xfId="0" applyFont="1" applyFill="1" applyBorder="1" applyAlignment="1">
      <alignment horizontal="left" vertical="center" wrapText="1"/>
    </xf>
    <xf numFmtId="0" fontId="11" fillId="0" borderId="4" xfId="0" applyFont="1" applyFill="1" applyBorder="1" applyAlignment="1">
      <alignment horizontal="center" wrapText="1"/>
    </xf>
    <xf numFmtId="0" fontId="11" fillId="2" borderId="4" xfId="0" applyFont="1" applyFill="1" applyBorder="1" applyAlignment="1">
      <alignment horizontal="left" vertical="center" wrapText="1"/>
    </xf>
    <xf numFmtId="17" fontId="11" fillId="0" borderId="4" xfId="0" applyNumberFormat="1" applyFont="1" applyFill="1" applyBorder="1" applyAlignment="1">
      <alignment horizontal="center" wrapText="1"/>
    </xf>
    <xf numFmtId="0" fontId="4" fillId="0" borderId="4" xfId="0" applyFont="1" applyFill="1" applyBorder="1" applyAlignment="1">
      <alignment horizontal="left" vertical="center" wrapText="1"/>
    </xf>
    <xf numFmtId="174" fontId="3" fillId="2" borderId="4" xfId="19" applyNumberFormat="1" applyFont="1" applyFill="1" applyBorder="1" applyAlignment="1">
      <alignment horizontal="left" vertical="center" wrapText="1"/>
    </xf>
    <xf numFmtId="0" fontId="3" fillId="2" borderId="4" xfId="20" applyFont="1" applyFill="1" applyBorder="1" applyAlignment="1">
      <alignment horizontal="left" vertical="center" wrapText="1"/>
    </xf>
    <xf numFmtId="0" fontId="10" fillId="2" borderId="4" xfId="0" applyFont="1" applyFill="1" applyBorder="1" applyAlignment="1">
      <alignment horizontal="left" vertical="center" wrapText="1"/>
    </xf>
    <xf numFmtId="3" fontId="10" fillId="2" borderId="2" xfId="0" applyNumberFormat="1" applyFont="1" applyFill="1" applyBorder="1" applyAlignment="1">
      <alignment horizontal="right" wrapText="1"/>
    </xf>
    <xf numFmtId="0" fontId="11" fillId="2" borderId="2" xfId="0" applyFont="1" applyFill="1" applyBorder="1" applyAlignment="1">
      <alignment horizontal="right" wrapText="1"/>
    </xf>
    <xf numFmtId="3" fontId="11" fillId="2" borderId="2" xfId="0" applyNumberFormat="1" applyFont="1" applyFill="1" applyBorder="1" applyAlignment="1">
      <alignment horizontal="right" wrapText="1"/>
    </xf>
    <xf numFmtId="17" fontId="10" fillId="7" borderId="4" xfId="0" applyNumberFormat="1" applyFont="1" applyFill="1" applyBorder="1" applyAlignment="1">
      <alignment horizontal="center" wrapText="1"/>
    </xf>
    <xf numFmtId="17" fontId="11" fillId="7" borderId="4" xfId="0" applyNumberFormat="1" applyFont="1" applyFill="1" applyBorder="1" applyAlignment="1">
      <alignment horizontal="center" wrapText="1"/>
    </xf>
    <xf numFmtId="0" fontId="10" fillId="0" borderId="2" xfId="0" applyFont="1" applyFill="1" applyBorder="1" applyAlignment="1">
      <alignment horizontal="left" vertical="center" wrapText="1"/>
    </xf>
    <xf numFmtId="3" fontId="10" fillId="0" borderId="2" xfId="0" applyNumberFormat="1" applyFont="1" applyFill="1" applyBorder="1" applyAlignment="1">
      <alignment horizontal="right" vertical="center" wrapText="1"/>
    </xf>
    <xf numFmtId="3" fontId="11" fillId="2" borderId="4" xfId="0" applyNumberFormat="1" applyFont="1" applyFill="1" applyBorder="1" applyAlignment="1">
      <alignment horizontal="right" vertical="center" wrapText="1"/>
    </xf>
    <xf numFmtId="0" fontId="3" fillId="2" borderId="7" xfId="20" applyFont="1" applyFill="1" applyBorder="1" applyAlignment="1">
      <alignment horizontal="left" vertical="center" wrapText="1"/>
    </xf>
    <xf numFmtId="174" fontId="3" fillId="2" borderId="4" xfId="17" applyNumberFormat="1" applyFont="1" applyFill="1" applyBorder="1" applyAlignment="1">
      <alignment horizontal="left" vertical="center" wrapText="1"/>
    </xf>
    <xf numFmtId="0" fontId="3" fillId="2" borderId="16" xfId="20" applyFont="1" applyFill="1" applyBorder="1" applyAlignment="1">
      <alignment horizontal="left" vertical="center" wrapText="1"/>
    </xf>
    <xf numFmtId="0" fontId="10"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17" fontId="9" fillId="7" borderId="4" xfId="0" applyNumberFormat="1" applyFont="1" applyFill="1" applyBorder="1" applyAlignment="1">
      <alignment horizontal="center" wrapText="1"/>
    </xf>
    <xf numFmtId="3" fontId="4" fillId="0" borderId="2" xfId="0" applyNumberFormat="1" applyFont="1" applyFill="1" applyBorder="1" applyAlignment="1">
      <alignment horizontal="right" vertical="center" wrapText="1"/>
    </xf>
    <xf numFmtId="174" fontId="10" fillId="2" borderId="2" xfId="0" applyNumberFormat="1" applyFont="1" applyFill="1" applyBorder="1" applyAlignment="1">
      <alignment horizontal="right" wrapText="1"/>
    </xf>
    <xf numFmtId="17" fontId="10" fillId="2" borderId="4" xfId="0" applyNumberFormat="1" applyFont="1" applyFill="1" applyBorder="1" applyAlignment="1">
      <alignment horizontal="center" wrapText="1"/>
    </xf>
    <xf numFmtId="0" fontId="11" fillId="2" borderId="17" xfId="0" applyFont="1" applyFill="1" applyBorder="1" applyAlignment="1">
      <alignment horizontal="left" vertical="center" wrapText="1"/>
    </xf>
    <xf numFmtId="3" fontId="10" fillId="2" borderId="17" xfId="0" applyNumberFormat="1" applyFont="1" applyFill="1" applyBorder="1" applyAlignment="1">
      <alignment horizontal="right" vertical="center" wrapText="1"/>
    </xf>
    <xf numFmtId="3" fontId="11" fillId="2" borderId="17" xfId="0" applyNumberFormat="1" applyFont="1" applyFill="1" applyBorder="1" applyAlignment="1">
      <alignment horizontal="right" vertical="center" wrapText="1"/>
    </xf>
    <xf numFmtId="174" fontId="10" fillId="2" borderId="17" xfId="0" applyNumberFormat="1" applyFont="1" applyFill="1" applyBorder="1" applyAlignment="1">
      <alignment horizontal="right" vertical="center" wrapText="1"/>
    </xf>
    <xf numFmtId="174" fontId="9" fillId="2" borderId="4" xfId="0" applyNumberFormat="1" applyFont="1" applyFill="1" applyBorder="1" applyAlignment="1">
      <alignment horizontal="right" vertical="center" wrapText="1"/>
    </xf>
    <xf numFmtId="3" fontId="9" fillId="2" borderId="4" xfId="0" applyNumberFormat="1" applyFont="1" applyFill="1" applyBorder="1" applyAlignment="1">
      <alignment horizontal="right" vertical="center" wrapText="1"/>
    </xf>
    <xf numFmtId="17" fontId="9" fillId="0" borderId="0" xfId="0" applyNumberFormat="1" applyFont="1" applyFill="1" applyBorder="1" applyAlignment="1">
      <alignment horizontal="center"/>
    </xf>
    <xf numFmtId="0" fontId="3" fillId="0" borderId="4" xfId="0" applyFont="1" applyFill="1" applyBorder="1" applyAlignment="1">
      <alignment vertical="top" wrapText="1"/>
    </xf>
    <xf numFmtId="165" fontId="4" fillId="7" borderId="4" xfId="1" applyNumberFormat="1" applyFont="1" applyFill="1" applyBorder="1" applyAlignment="1">
      <alignment horizontal="right" vertical="center" wrapText="1"/>
    </xf>
    <xf numFmtId="17" fontId="4" fillId="7" borderId="4" xfId="1" applyNumberFormat="1" applyFont="1" applyFill="1" applyBorder="1" applyAlignment="1">
      <alignment horizontal="center" wrapText="1"/>
    </xf>
    <xf numFmtId="0" fontId="9" fillId="2" borderId="4" xfId="0" applyFont="1" applyFill="1" applyBorder="1" applyAlignment="1">
      <alignment horizontal="left" vertical="center" wrapText="1"/>
    </xf>
    <xf numFmtId="17" fontId="10" fillId="0" borderId="4" xfId="3" applyNumberFormat="1" applyFont="1" applyFill="1" applyBorder="1" applyAlignment="1">
      <alignment horizontal="center" vertical="center" wrapText="1"/>
    </xf>
    <xf numFmtId="0" fontId="9" fillId="0" borderId="0" xfId="0" applyFont="1" applyFill="1" applyBorder="1"/>
    <xf numFmtId="0" fontId="4" fillId="4" borderId="12"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3" fillId="0" borderId="0" xfId="0" applyFont="1" applyFill="1" applyBorder="1"/>
    <xf numFmtId="3" fontId="11" fillId="0" borderId="0" xfId="0" applyNumberFormat="1" applyFont="1"/>
    <xf numFmtId="164" fontId="3" fillId="2" borderId="4" xfId="16" applyNumberFormat="1" applyFont="1" applyFill="1" applyBorder="1" applyAlignment="1">
      <alignment horizontal="left" vertical="center" wrapText="1"/>
    </xf>
    <xf numFmtId="17" fontId="10" fillId="6" borderId="6" xfId="3" applyNumberFormat="1" applyFont="1" applyFill="1" applyBorder="1" applyAlignment="1">
      <alignment vertical="center" wrapText="1"/>
    </xf>
    <xf numFmtId="1" fontId="10" fillId="0" borderId="4" xfId="0" applyNumberFormat="1" applyFont="1" applyFill="1" applyBorder="1" applyAlignment="1">
      <alignment wrapText="1"/>
    </xf>
    <xf numFmtId="0" fontId="10" fillId="0" borderId="0" xfId="0" applyFont="1" applyFill="1" applyBorder="1" applyAlignment="1"/>
    <xf numFmtId="0" fontId="11" fillId="0" borderId="0" xfId="0" applyFont="1" applyFill="1" applyBorder="1" applyAlignment="1"/>
    <xf numFmtId="3" fontId="10" fillId="8" borderId="4" xfId="0" applyNumberFormat="1" applyFont="1" applyFill="1" applyBorder="1" applyAlignment="1"/>
    <xf numFmtId="3" fontId="10" fillId="0" borderId="0" xfId="0" applyNumberFormat="1" applyFont="1" applyFill="1" applyBorder="1" applyAlignment="1"/>
    <xf numFmtId="3" fontId="10" fillId="5" borderId="4" xfId="0" applyNumberFormat="1" applyFont="1" applyFill="1" applyBorder="1" applyAlignment="1"/>
    <xf numFmtId="3" fontId="10" fillId="7" borderId="4" xfId="0" applyNumberFormat="1" applyFont="1" applyFill="1" applyBorder="1" applyAlignment="1"/>
    <xf numFmtId="1" fontId="11" fillId="0" borderId="4" xfId="0" applyNumberFormat="1" applyFont="1" applyFill="1" applyBorder="1" applyAlignment="1"/>
    <xf numFmtId="0" fontId="11" fillId="0" borderId="4" xfId="0" applyFont="1" applyFill="1" applyBorder="1" applyAlignment="1"/>
    <xf numFmtId="3" fontId="11" fillId="0" borderId="4" xfId="0" applyNumberFormat="1" applyFont="1" applyFill="1" applyBorder="1" applyAlignment="1"/>
    <xf numFmtId="3" fontId="11" fillId="0" borderId="0" xfId="0" applyNumberFormat="1" applyFont="1" applyFill="1" applyBorder="1" applyAlignment="1"/>
    <xf numFmtId="3" fontId="20" fillId="0" borderId="0" xfId="0" applyNumberFormat="1" applyFont="1" applyFill="1" applyBorder="1" applyAlignment="1"/>
    <xf numFmtId="3" fontId="4" fillId="0" borderId="0" xfId="0" applyNumberFormat="1" applyFont="1" applyFill="1" applyBorder="1" applyAlignment="1"/>
    <xf numFmtId="1" fontId="11" fillId="0" borderId="0" xfId="0" applyNumberFormat="1" applyFont="1" applyFill="1" applyBorder="1" applyAlignment="1"/>
    <xf numFmtId="3" fontId="10" fillId="0" borderId="9" xfId="0" applyNumberFormat="1" applyFont="1" applyFill="1" applyBorder="1" applyAlignment="1">
      <alignment horizontal="center" wrapText="1"/>
    </xf>
    <xf numFmtId="0" fontId="11" fillId="0" borderId="2" xfId="0" applyFont="1" applyFill="1" applyBorder="1" applyAlignment="1">
      <alignment wrapText="1"/>
    </xf>
    <xf numFmtId="0" fontId="11" fillId="0" borderId="3" xfId="0" applyFont="1" applyFill="1" applyBorder="1" applyAlignment="1">
      <alignment wrapText="1"/>
    </xf>
    <xf numFmtId="0" fontId="11" fillId="0" borderId="9" xfId="0" applyFont="1" applyFill="1" applyBorder="1" applyAlignment="1">
      <alignment wrapText="1"/>
    </xf>
    <xf numFmtId="0" fontId="11" fillId="0" borderId="2" xfId="0" applyFont="1" applyFill="1" applyBorder="1" applyAlignment="1"/>
    <xf numFmtId="0" fontId="11" fillId="0" borderId="3" xfId="0" applyFont="1" applyFill="1" applyBorder="1" applyAlignment="1"/>
    <xf numFmtId="0" fontId="11" fillId="0" borderId="9" xfId="0" applyFont="1" applyFill="1" applyBorder="1" applyAlignment="1"/>
    <xf numFmtId="3" fontId="11" fillId="0" borderId="0" xfId="0" applyNumberFormat="1" applyFont="1" applyFill="1"/>
    <xf numFmtId="0" fontId="4" fillId="6" borderId="4" xfId="1" applyFont="1" applyFill="1" applyBorder="1" applyAlignment="1">
      <alignment horizontal="center" vertical="center" wrapText="1"/>
    </xf>
    <xf numFmtId="0" fontId="3" fillId="0" borderId="4" xfId="1" applyFont="1" applyFill="1" applyBorder="1" applyAlignment="1">
      <alignment horizontal="left" vertical="center" wrapText="1"/>
    </xf>
    <xf numFmtId="0" fontId="11" fillId="0" borderId="4" xfId="0" applyFont="1" applyFill="1" applyBorder="1" applyAlignment="1">
      <alignment horizontal="left" vertical="center" wrapText="1"/>
    </xf>
    <xf numFmtId="0" fontId="3" fillId="2" borderId="4" xfId="1" applyFont="1" applyFill="1" applyBorder="1" applyAlignment="1">
      <alignment vertical="center" wrapText="1"/>
    </xf>
    <xf numFmtId="0" fontId="3" fillId="2" borderId="4" xfId="1" applyFont="1" applyFill="1" applyBorder="1" applyAlignment="1">
      <alignment horizontal="left" vertical="center" wrapText="1"/>
    </xf>
    <xf numFmtId="0" fontId="3" fillId="0" borderId="4" xfId="0" applyFont="1" applyFill="1" applyBorder="1" applyAlignment="1">
      <alignment vertical="center" wrapText="1"/>
    </xf>
    <xf numFmtId="0" fontId="9" fillId="0" borderId="0" xfId="0"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4" borderId="4" xfId="2"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2" borderId="4" xfId="1" applyFont="1" applyFill="1" applyBorder="1" applyAlignment="1">
      <alignment horizontal="left" vertical="center" wrapText="1"/>
    </xf>
    <xf numFmtId="0" fontId="3" fillId="0" borderId="4" xfId="0" applyFont="1" applyFill="1" applyBorder="1" applyAlignment="1">
      <alignment horizontal="left" wrapText="1"/>
    </xf>
    <xf numFmtId="0" fontId="3" fillId="2" borderId="4" xfId="0" applyFont="1" applyFill="1" applyBorder="1" applyAlignment="1">
      <alignment horizontal="left" vertical="center" wrapText="1"/>
    </xf>
    <xf numFmtId="3" fontId="4" fillId="4" borderId="4" xfId="2" applyNumberFormat="1" applyFont="1" applyFill="1" applyBorder="1" applyAlignment="1">
      <alignment vertical="center" wrapText="1"/>
    </xf>
    <xf numFmtId="3" fontId="4" fillId="5" borderId="4" xfId="1" applyNumberFormat="1" applyFont="1" applyFill="1" applyBorder="1" applyAlignment="1">
      <alignment vertical="center" wrapText="1"/>
    </xf>
    <xf numFmtId="3" fontId="4" fillId="6" borderId="4" xfId="1" applyNumberFormat="1" applyFont="1" applyFill="1" applyBorder="1" applyAlignment="1">
      <alignment vertical="center" wrapText="1"/>
    </xf>
    <xf numFmtId="3" fontId="3" fillId="2" borderId="4" xfId="6" applyNumberFormat="1" applyFont="1" applyFill="1" applyBorder="1" applyAlignment="1">
      <alignment vertical="center" wrapText="1"/>
    </xf>
    <xf numFmtId="3" fontId="3" fillId="2" borderId="4" xfId="1" applyNumberFormat="1" applyFont="1" applyFill="1" applyBorder="1" applyAlignment="1">
      <alignment vertical="center" wrapText="1"/>
    </xf>
    <xf numFmtId="3" fontId="9" fillId="2" borderId="4" xfId="1" applyNumberFormat="1" applyFont="1" applyFill="1" applyBorder="1" applyAlignment="1">
      <alignment vertical="center" wrapText="1"/>
    </xf>
    <xf numFmtId="3" fontId="4" fillId="7" borderId="4" xfId="1" applyNumberFormat="1" applyFont="1" applyFill="1" applyBorder="1" applyAlignment="1">
      <alignment vertical="center" wrapText="1"/>
    </xf>
    <xf numFmtId="3" fontId="3" fillId="2" borderId="4" xfId="0" applyNumberFormat="1" applyFont="1" applyFill="1" applyBorder="1" applyAlignment="1">
      <alignment vertical="center" wrapText="1"/>
    </xf>
    <xf numFmtId="3" fontId="3" fillId="0" borderId="4" xfId="0" applyNumberFormat="1" applyFont="1" applyFill="1" applyBorder="1" applyAlignment="1">
      <alignment vertical="center" wrapText="1"/>
    </xf>
    <xf numFmtId="0" fontId="4" fillId="4" borderId="7" xfId="2" applyFont="1" applyFill="1" applyBorder="1" applyAlignment="1">
      <alignment horizontal="left" vertical="center" wrapText="1"/>
    </xf>
    <xf numFmtId="0" fontId="9" fillId="0" borderId="0" xfId="0" applyFont="1" applyFill="1" applyBorder="1" applyAlignment="1">
      <alignment horizontal="left"/>
    </xf>
    <xf numFmtId="3" fontId="4" fillId="4" borderId="7" xfId="2" applyNumberFormat="1" applyFont="1" applyFill="1" applyBorder="1" applyAlignment="1">
      <alignment horizontal="right" vertical="center" wrapText="1"/>
    </xf>
    <xf numFmtId="3" fontId="9" fillId="0" borderId="0" xfId="0" applyNumberFormat="1" applyFont="1" applyFill="1" applyBorder="1" applyAlignment="1">
      <alignment horizontal="right"/>
    </xf>
    <xf numFmtId="0" fontId="10" fillId="7" borderId="4" xfId="3" applyFont="1" applyFill="1" applyBorder="1" applyAlignment="1">
      <alignment horizontal="left" vertical="center" wrapText="1"/>
    </xf>
    <xf numFmtId="0" fontId="11" fillId="0" borderId="0" xfId="0" applyFont="1" applyFill="1" applyBorder="1" applyAlignment="1">
      <alignment horizontal="left" wrapText="1"/>
    </xf>
    <xf numFmtId="0" fontId="11" fillId="0" borderId="4" xfId="0" applyFont="1" applyFill="1" applyBorder="1" applyAlignment="1">
      <alignment horizontal="left" wrapText="1"/>
    </xf>
    <xf numFmtId="0" fontId="10" fillId="0" borderId="0" xfId="0" applyFont="1" applyFill="1" applyBorder="1" applyAlignment="1">
      <alignment horizontal="left" wrapText="1"/>
    </xf>
    <xf numFmtId="0" fontId="10" fillId="7" borderId="4" xfId="0" applyFont="1" applyFill="1" applyBorder="1" applyAlignment="1">
      <alignment horizontal="left" vertical="center" wrapText="1"/>
    </xf>
    <xf numFmtId="174" fontId="3" fillId="0" borderId="4" xfId="19" applyNumberFormat="1" applyFont="1" applyFill="1" applyBorder="1" applyAlignment="1">
      <alignment horizontal="left" vertical="center" wrapText="1"/>
    </xf>
    <xf numFmtId="0" fontId="10" fillId="0" borderId="4" xfId="0" applyFont="1" applyFill="1" applyBorder="1" applyAlignment="1">
      <alignment horizontal="left" wrapText="1"/>
    </xf>
    <xf numFmtId="174" fontId="3" fillId="2" borderId="2" xfId="21" applyNumberFormat="1" applyFont="1" applyFill="1" applyBorder="1" applyAlignment="1">
      <alignment horizontal="left" vertical="center" wrapText="1"/>
    </xf>
    <xf numFmtId="174" fontId="3" fillId="2" borderId="2" xfId="19" applyNumberFormat="1" applyFont="1" applyFill="1" applyBorder="1" applyAlignment="1">
      <alignment horizontal="left" vertical="center" wrapText="1"/>
    </xf>
    <xf numFmtId="174" fontId="3" fillId="2" borderId="17" xfId="19" applyNumberFormat="1" applyFont="1" applyFill="1" applyBorder="1" applyAlignment="1">
      <alignment horizontal="left" vertical="center" wrapText="1"/>
    </xf>
    <xf numFmtId="3"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164" fontId="4" fillId="5" borderId="4" xfId="2" applyNumberFormat="1" applyFont="1" applyFill="1" applyBorder="1" applyAlignment="1">
      <alignment horizontal="right" vertical="center" wrapText="1"/>
    </xf>
    <xf numFmtId="3" fontId="10" fillId="7" borderId="4" xfId="3" applyNumberFormat="1" applyFont="1" applyFill="1" applyBorder="1" applyAlignment="1">
      <alignment horizontal="right" vertical="center" wrapText="1"/>
    </xf>
    <xf numFmtId="3" fontId="10" fillId="0" borderId="2" xfId="0" applyNumberFormat="1" applyFont="1" applyFill="1" applyBorder="1" applyAlignment="1">
      <alignment horizontal="right" wrapText="1"/>
    </xf>
    <xf numFmtId="3" fontId="11" fillId="2" borderId="5" xfId="0" applyNumberFormat="1" applyFont="1" applyFill="1" applyBorder="1" applyAlignment="1">
      <alignment horizontal="right" vertical="center" wrapText="1"/>
    </xf>
    <xf numFmtId="3" fontId="4" fillId="2" borderId="2" xfId="0" applyNumberFormat="1" applyFont="1" applyFill="1" applyBorder="1" applyAlignment="1">
      <alignment horizontal="right" vertical="center" wrapText="1"/>
    </xf>
    <xf numFmtId="3" fontId="3" fillId="2" borderId="2" xfId="0" applyNumberFormat="1" applyFont="1" applyFill="1" applyBorder="1" applyAlignment="1">
      <alignment horizontal="right" vertical="center" wrapText="1"/>
    </xf>
    <xf numFmtId="3" fontId="10" fillId="2" borderId="2" xfId="0" applyNumberFormat="1" applyFont="1" applyFill="1" applyBorder="1" applyAlignment="1">
      <alignment horizontal="right" vertical="center" wrapText="1"/>
    </xf>
    <xf numFmtId="37" fontId="3" fillId="2" borderId="2" xfId="18" applyNumberFormat="1" applyFont="1" applyFill="1" applyBorder="1" applyAlignment="1">
      <alignment horizontal="right" vertical="center" wrapText="1"/>
    </xf>
    <xf numFmtId="174" fontId="10" fillId="0" borderId="2" xfId="0" applyNumberFormat="1" applyFont="1" applyFill="1" applyBorder="1" applyAlignment="1">
      <alignment horizontal="right" wrapText="1"/>
    </xf>
    <xf numFmtId="174" fontId="3" fillId="0" borderId="2" xfId="19" applyNumberFormat="1" applyFont="1" applyFill="1" applyBorder="1" applyAlignment="1">
      <alignment horizontal="right" vertical="center" wrapText="1"/>
    </xf>
    <xf numFmtId="174" fontId="3" fillId="2" borderId="4" xfId="17" applyNumberFormat="1" applyFont="1" applyFill="1" applyBorder="1" applyAlignment="1">
      <alignment horizontal="right" vertical="center" wrapText="1"/>
    </xf>
    <xf numFmtId="3" fontId="9" fillId="2" borderId="2" xfId="0" applyNumberFormat="1" applyFont="1" applyFill="1" applyBorder="1" applyAlignment="1">
      <alignment horizontal="right" wrapText="1"/>
    </xf>
    <xf numFmtId="3" fontId="10" fillId="2" borderId="4" xfId="0" applyNumberFormat="1" applyFont="1" applyFill="1" applyBorder="1" applyAlignment="1">
      <alignment horizontal="right" wrapText="1"/>
    </xf>
    <xf numFmtId="174" fontId="4" fillId="2" borderId="17" xfId="19" applyNumberFormat="1" applyFont="1" applyFill="1" applyBorder="1" applyAlignment="1">
      <alignment horizontal="right" vertical="center" wrapText="1"/>
    </xf>
    <xf numFmtId="174" fontId="3" fillId="2" borderId="4" xfId="19" applyNumberFormat="1" applyFont="1" applyFill="1" applyBorder="1" applyAlignment="1">
      <alignment horizontal="right" vertical="center" wrapText="1"/>
    </xf>
    <xf numFmtId="3" fontId="9" fillId="2" borderId="4" xfId="0" applyNumberFormat="1" applyFont="1" applyFill="1" applyBorder="1" applyAlignment="1">
      <alignment horizontal="right" wrapText="1"/>
    </xf>
    <xf numFmtId="0" fontId="4" fillId="2" borderId="0" xfId="1" applyFont="1" applyFill="1" applyBorder="1" applyAlignment="1">
      <alignment horizontal="left" wrapText="1"/>
    </xf>
    <xf numFmtId="0" fontId="4" fillId="4" borderId="4" xfId="2" applyFont="1" applyFill="1" applyBorder="1" applyAlignment="1">
      <alignment horizontal="left" wrapText="1"/>
    </xf>
    <xf numFmtId="0" fontId="4" fillId="5" borderId="4" xfId="2" applyFont="1" applyFill="1" applyBorder="1" applyAlignment="1">
      <alignment horizontal="left" wrapText="1"/>
    </xf>
    <xf numFmtId="0" fontId="10" fillId="6" borderId="4" xfId="3" applyFont="1" applyFill="1" applyBorder="1" applyAlignment="1">
      <alignment horizontal="left" wrapText="1"/>
    </xf>
    <xf numFmtId="0" fontId="9" fillId="0" borderId="6" xfId="0" applyFont="1" applyFill="1" applyBorder="1" applyAlignment="1">
      <alignment horizontal="left" wrapText="1"/>
    </xf>
    <xf numFmtId="0" fontId="9" fillId="6" borderId="4" xfId="0" applyFont="1" applyFill="1" applyBorder="1" applyAlignment="1">
      <alignment horizontal="left" wrapText="1"/>
    </xf>
    <xf numFmtId="0" fontId="4" fillId="0" borderId="4" xfId="3" applyFont="1" applyFill="1" applyBorder="1" applyAlignment="1">
      <alignment horizontal="left" wrapText="1"/>
    </xf>
    <xf numFmtId="0" fontId="3" fillId="0" borderId="4" xfId="3" applyFont="1" applyFill="1" applyBorder="1" applyAlignment="1">
      <alignment horizontal="left" wrapText="1"/>
    </xf>
    <xf numFmtId="0" fontId="4" fillId="0" borderId="4" xfId="0" applyFont="1" applyFill="1" applyBorder="1" applyAlignment="1">
      <alignment horizontal="left" wrapText="1"/>
    </xf>
    <xf numFmtId="0" fontId="10" fillId="6" borderId="6" xfId="3" applyFont="1" applyFill="1" applyBorder="1" applyAlignment="1">
      <alignment horizontal="left" wrapText="1"/>
    </xf>
    <xf numFmtId="0" fontId="4" fillId="6" borderId="4" xfId="1" applyFont="1" applyFill="1" applyBorder="1" applyAlignment="1">
      <alignment horizontal="left" wrapText="1"/>
    </xf>
    <xf numFmtId="0" fontId="4" fillId="0" borderId="4" xfId="1" applyFont="1" applyFill="1" applyBorder="1" applyAlignment="1">
      <alignment horizontal="left" wrapText="1"/>
    </xf>
    <xf numFmtId="0" fontId="3" fillId="0" borderId="4" xfId="1" applyFont="1" applyFill="1" applyBorder="1" applyAlignment="1">
      <alignment horizontal="left" wrapText="1"/>
    </xf>
    <xf numFmtId="0" fontId="4" fillId="2" borderId="4" xfId="1" applyFont="1" applyFill="1" applyBorder="1" applyAlignment="1">
      <alignment horizontal="left" wrapText="1"/>
    </xf>
    <xf numFmtId="0" fontId="3" fillId="2" borderId="4" xfId="1" applyFont="1" applyFill="1" applyBorder="1" applyAlignment="1">
      <alignment horizontal="left" wrapText="1"/>
    </xf>
    <xf numFmtId="0" fontId="9" fillId="0" borderId="0" xfId="0" applyFont="1" applyFill="1" applyBorder="1" applyAlignment="1">
      <alignment horizontal="left" wrapText="1"/>
    </xf>
    <xf numFmtId="3" fontId="4" fillId="2" borderId="0" xfId="1" applyNumberFormat="1" applyFont="1" applyFill="1" applyBorder="1" applyAlignment="1">
      <alignment horizontal="right" wrapText="1"/>
    </xf>
    <xf numFmtId="3" fontId="4" fillId="4" borderId="4" xfId="2" applyNumberFormat="1" applyFont="1" applyFill="1" applyBorder="1" applyAlignment="1">
      <alignment horizontal="right" wrapText="1"/>
    </xf>
    <xf numFmtId="3" fontId="4" fillId="5" borderId="4" xfId="2" applyNumberFormat="1" applyFont="1" applyFill="1" applyBorder="1" applyAlignment="1">
      <alignment horizontal="right" wrapText="1"/>
    </xf>
    <xf numFmtId="3" fontId="3" fillId="0" borderId="4" xfId="13" applyNumberFormat="1" applyFont="1" applyFill="1" applyBorder="1" applyAlignment="1">
      <alignment horizontal="right" wrapText="1"/>
    </xf>
    <xf numFmtId="3" fontId="4" fillId="0" borderId="4" xfId="2" applyNumberFormat="1" applyFont="1" applyFill="1" applyBorder="1" applyAlignment="1">
      <alignment horizontal="right" wrapText="1"/>
    </xf>
    <xf numFmtId="3" fontId="10" fillId="6" borderId="4" xfId="3" applyNumberFormat="1" applyFont="1" applyFill="1" applyBorder="1" applyAlignment="1">
      <alignment horizontal="right" wrapText="1"/>
    </xf>
    <xf numFmtId="3" fontId="9" fillId="0" borderId="4" xfId="0" applyNumberFormat="1" applyFont="1" applyFill="1" applyBorder="1" applyAlignment="1">
      <alignment horizontal="right" wrapText="1"/>
    </xf>
    <xf numFmtId="3" fontId="10" fillId="0" borderId="4" xfId="0" applyNumberFormat="1" applyFont="1" applyFill="1" applyBorder="1" applyAlignment="1">
      <alignment horizontal="right" wrapText="1"/>
    </xf>
    <xf numFmtId="3" fontId="10" fillId="6" borderId="6" xfId="3" applyNumberFormat="1" applyFont="1" applyFill="1" applyBorder="1" applyAlignment="1">
      <alignment horizontal="right" wrapText="1"/>
    </xf>
    <xf numFmtId="3" fontId="4" fillId="0" borderId="4" xfId="13" applyNumberFormat="1" applyFont="1" applyFill="1" applyBorder="1" applyAlignment="1">
      <alignment horizontal="right" wrapText="1"/>
    </xf>
    <xf numFmtId="3" fontId="4" fillId="0" borderId="7" xfId="1" applyNumberFormat="1" applyFont="1" applyFill="1" applyBorder="1" applyAlignment="1">
      <alignment horizontal="right" wrapText="1"/>
    </xf>
    <xf numFmtId="3" fontId="9" fillId="0" borderId="0" xfId="0" applyNumberFormat="1" applyFont="1" applyFill="1" applyBorder="1" applyAlignment="1">
      <alignment horizontal="right" wrapText="1"/>
    </xf>
    <xf numFmtId="0" fontId="4" fillId="6" borderId="4" xfId="0" applyFont="1" applyFill="1" applyBorder="1" applyAlignment="1">
      <alignment horizontal="left" wrapText="1"/>
    </xf>
    <xf numFmtId="0" fontId="21" fillId="2" borderId="4" xfId="3" applyFont="1" applyFill="1" applyBorder="1" applyAlignment="1">
      <alignment horizontal="left" wrapText="1"/>
    </xf>
    <xf numFmtId="0" fontId="10" fillId="6" borderId="4" xfId="0" applyFont="1" applyFill="1" applyBorder="1" applyAlignment="1">
      <alignment horizontal="left" wrapText="1"/>
    </xf>
    <xf numFmtId="3" fontId="3" fillId="0" borderId="7" xfId="0" applyNumberFormat="1" applyFont="1" applyFill="1" applyBorder="1" applyAlignment="1">
      <alignment horizontal="right" wrapText="1"/>
    </xf>
    <xf numFmtId="3" fontId="10" fillId="6" borderId="4" xfId="0" applyNumberFormat="1" applyFont="1" applyFill="1" applyBorder="1" applyAlignment="1">
      <alignment horizontal="right" wrapText="1"/>
    </xf>
    <xf numFmtId="3" fontId="3" fillId="0" borderId="7" xfId="1" applyNumberFormat="1" applyFont="1" applyFill="1" applyBorder="1" applyAlignment="1">
      <alignment horizontal="right" wrapText="1"/>
    </xf>
    <xf numFmtId="0" fontId="4" fillId="2" borderId="1" xfId="2" applyFont="1" applyFill="1" applyBorder="1" applyAlignment="1">
      <alignment horizontal="left" vertical="center" wrapText="1"/>
    </xf>
    <xf numFmtId="0" fontId="4" fillId="4" borderId="5" xfId="1" applyFont="1" applyFill="1" applyBorder="1" applyAlignment="1">
      <alignment horizontal="left" vertical="center" wrapText="1"/>
    </xf>
    <xf numFmtId="0" fontId="10" fillId="5" borderId="2" xfId="0" applyFont="1" applyFill="1" applyBorder="1" applyAlignment="1">
      <alignment horizontal="left" vertical="center" wrapText="1"/>
    </xf>
    <xf numFmtId="0" fontId="9" fillId="0" borderId="0" xfId="0" applyFont="1" applyFill="1" applyBorder="1" applyAlignment="1">
      <alignment horizontal="left" vertical="center"/>
    </xf>
    <xf numFmtId="0" fontId="4" fillId="6" borderId="6" xfId="1" applyFont="1" applyFill="1" applyBorder="1" applyAlignment="1">
      <alignment horizontal="left" vertical="center" wrapText="1"/>
    </xf>
    <xf numFmtId="14" fontId="10" fillId="6" borderId="6" xfId="3" applyNumberFormat="1" applyFont="1" applyFill="1" applyBorder="1" applyAlignment="1">
      <alignment vertical="center" wrapText="1"/>
    </xf>
    <xf numFmtId="0" fontId="10" fillId="6" borderId="6" xfId="3" applyFont="1" applyFill="1" applyBorder="1" applyAlignment="1">
      <alignment horizontal="center" vertical="center" wrapText="1"/>
    </xf>
    <xf numFmtId="3" fontId="3" fillId="2" borderId="4" xfId="6" applyNumberFormat="1" applyFont="1" applyFill="1" applyBorder="1" applyAlignment="1">
      <alignment horizontal="right" vertical="center" wrapText="1"/>
    </xf>
    <xf numFmtId="0" fontId="3" fillId="2" borderId="4" xfId="0" applyFont="1" applyFill="1" applyBorder="1" applyAlignment="1">
      <alignment horizontal="left" wrapText="1"/>
    </xf>
    <xf numFmtId="0" fontId="4" fillId="2" borderId="1" xfId="2" applyFont="1" applyFill="1" applyBorder="1" applyAlignment="1">
      <alignment horizontal="left" wrapText="1"/>
    </xf>
    <xf numFmtId="0" fontId="4" fillId="4" borderId="5" xfId="1" applyFont="1" applyFill="1" applyBorder="1" applyAlignment="1">
      <alignment horizontal="left" wrapText="1"/>
    </xf>
    <xf numFmtId="0" fontId="10" fillId="0" borderId="4" xfId="3" applyFont="1" applyFill="1" applyBorder="1" applyAlignment="1">
      <alignment horizontal="left" wrapText="1"/>
    </xf>
    <xf numFmtId="0" fontId="9" fillId="0" borderId="4" xfId="3" applyFont="1" applyFill="1" applyBorder="1" applyAlignment="1">
      <alignment horizontal="left" wrapText="1"/>
    </xf>
    <xf numFmtId="0" fontId="3" fillId="0" borderId="10" xfId="1" applyFont="1" applyFill="1" applyBorder="1" applyAlignment="1">
      <alignment horizontal="left" wrapText="1"/>
    </xf>
    <xf numFmtId="173" fontId="2" fillId="0" borderId="0" xfId="0" applyNumberFormat="1" applyFont="1" applyFill="1" applyBorder="1" applyAlignment="1">
      <alignment vertical="center"/>
    </xf>
    <xf numFmtId="173" fontId="2" fillId="0" borderId="0" xfId="0" applyNumberFormat="1" applyFont="1" applyFill="1" applyBorder="1" applyAlignment="1">
      <alignment horizontal="center" vertical="center"/>
    </xf>
    <xf numFmtId="173" fontId="23" fillId="2" borderId="0" xfId="1" applyNumberFormat="1" applyFont="1" applyFill="1" applyBorder="1" applyAlignment="1">
      <alignment horizontal="center" vertical="center" wrapText="1"/>
    </xf>
    <xf numFmtId="173" fontId="24" fillId="4" borderId="4" xfId="2" applyNumberFormat="1" applyFont="1" applyFill="1" applyBorder="1" applyAlignment="1">
      <alignment horizontal="center" vertical="center" wrapText="1"/>
    </xf>
    <xf numFmtId="173" fontId="24" fillId="4" borderId="4" xfId="1" applyNumberFormat="1" applyFont="1" applyFill="1" applyBorder="1" applyAlignment="1">
      <alignment horizontal="center" vertical="center" wrapText="1"/>
    </xf>
    <xf numFmtId="173" fontId="4" fillId="5" borderId="4" xfId="2" applyNumberFormat="1" applyFont="1" applyFill="1" applyBorder="1" applyAlignment="1">
      <alignment horizontal="left" vertical="center" wrapText="1"/>
    </xf>
    <xf numFmtId="173" fontId="24" fillId="5" borderId="4" xfId="2" applyNumberFormat="1" applyFont="1" applyFill="1" applyBorder="1" applyAlignment="1">
      <alignment horizontal="center" vertical="center" wrapText="1"/>
    </xf>
    <xf numFmtId="173" fontId="25" fillId="6" borderId="4" xfId="3" applyNumberFormat="1" applyFont="1" applyFill="1" applyBorder="1" applyAlignment="1">
      <alignment vertical="center" wrapText="1"/>
    </xf>
    <xf numFmtId="173" fontId="25" fillId="6" borderId="4" xfId="3" applyNumberFormat="1" applyFont="1" applyFill="1" applyBorder="1" applyAlignment="1">
      <alignment horizontal="center" vertical="center" wrapText="1"/>
    </xf>
    <xf numFmtId="14" fontId="1" fillId="0" borderId="4" xfId="4" applyNumberFormat="1" applyFont="1" applyFill="1" applyBorder="1" applyAlignment="1">
      <alignment horizontal="center" vertical="center" wrapText="1"/>
    </xf>
    <xf numFmtId="173" fontId="26" fillId="0" borderId="0" xfId="0" applyNumberFormat="1" applyFont="1" applyFill="1" applyBorder="1" applyAlignment="1">
      <alignment vertical="center"/>
    </xf>
    <xf numFmtId="17" fontId="27" fillId="0" borderId="4" xfId="3" applyNumberFormat="1" applyFont="1" applyFill="1" applyBorder="1" applyAlignment="1">
      <alignment horizontal="center" vertical="center" wrapText="1"/>
    </xf>
    <xf numFmtId="17" fontId="1" fillId="13" borderId="4" xfId="4" applyNumberFormat="1" applyFont="1" applyFill="1" applyBorder="1" applyAlignment="1">
      <alignment horizontal="center" vertical="center" wrapText="1"/>
    </xf>
    <xf numFmtId="173" fontId="3" fillId="0" borderId="0" xfId="12" applyFont="1" applyFill="1" applyBorder="1"/>
    <xf numFmtId="17" fontId="1" fillId="6" borderId="4" xfId="4" applyNumberFormat="1" applyFont="1" applyFill="1" applyBorder="1" applyAlignment="1">
      <alignment horizontal="center" vertical="center" wrapText="1"/>
    </xf>
    <xf numFmtId="17" fontId="1" fillId="0" borderId="4" xfId="3" applyNumberFormat="1" applyFont="1" applyFill="1" applyBorder="1" applyAlignment="1">
      <alignment horizontal="center" vertical="center" wrapText="1"/>
    </xf>
    <xf numFmtId="17" fontId="1" fillId="0" borderId="4" xfId="3" applyNumberFormat="1" applyFont="1" applyFill="1" applyBorder="1" applyAlignment="1">
      <alignment vertical="center" wrapText="1"/>
    </xf>
    <xf numFmtId="17" fontId="27" fillId="6" borderId="4" xfId="3" applyNumberFormat="1" applyFont="1" applyFill="1" applyBorder="1" applyAlignment="1">
      <alignment vertical="center" wrapText="1"/>
    </xf>
    <xf numFmtId="17" fontId="27" fillId="6" borderId="4" xfId="3" applyNumberFormat="1" applyFont="1" applyFill="1" applyBorder="1" applyAlignment="1">
      <alignment horizontal="center" vertical="center" wrapText="1"/>
    </xf>
    <xf numFmtId="17" fontId="1" fillId="0" borderId="4" xfId="4" applyNumberFormat="1" applyFont="1" applyFill="1" applyBorder="1" applyAlignment="1">
      <alignment horizontal="center" vertical="center" wrapText="1"/>
    </xf>
    <xf numFmtId="17" fontId="1" fillId="6" borderId="4" xfId="3" applyNumberFormat="1" applyFont="1" applyFill="1" applyBorder="1" applyAlignment="1">
      <alignment vertical="center" wrapText="1"/>
    </xf>
    <xf numFmtId="17" fontId="1" fillId="6" borderId="4" xfId="3" applyNumberFormat="1" applyFont="1" applyFill="1" applyBorder="1" applyAlignment="1">
      <alignment horizontal="center" vertical="center" wrapText="1"/>
    </xf>
    <xf numFmtId="173" fontId="1" fillId="2" borderId="4" xfId="0" applyNumberFormat="1" applyFont="1" applyFill="1" applyBorder="1" applyAlignment="1">
      <alignment vertical="center" wrapText="1"/>
    </xf>
    <xf numFmtId="173" fontId="24" fillId="6" borderId="4" xfId="3" applyNumberFormat="1" applyFont="1" applyFill="1" applyBorder="1" applyAlignment="1">
      <alignment horizontal="left" vertical="center" wrapText="1"/>
    </xf>
    <xf numFmtId="17" fontId="1" fillId="6" borderId="4" xfId="3" applyNumberFormat="1" applyFont="1" applyFill="1" applyBorder="1" applyAlignment="1">
      <alignment horizontal="right" vertical="center" wrapText="1"/>
    </xf>
    <xf numFmtId="173" fontId="24" fillId="0" borderId="4" xfId="0" applyNumberFormat="1" applyFont="1" applyFill="1" applyBorder="1" applyAlignment="1">
      <alignment horizontal="left" vertical="center" wrapText="1"/>
    </xf>
    <xf numFmtId="17" fontId="26" fillId="0" borderId="4" xfId="0" applyNumberFormat="1" applyFont="1" applyFill="1" applyBorder="1" applyAlignment="1">
      <alignment vertical="center"/>
    </xf>
    <xf numFmtId="173" fontId="1" fillId="0" borderId="4" xfId="0" applyNumberFormat="1" applyFont="1" applyFill="1" applyBorder="1" applyAlignment="1">
      <alignment horizontal="left" vertical="center" wrapText="1"/>
    </xf>
    <xf numFmtId="17" fontId="1" fillId="0" borderId="4" xfId="0" applyNumberFormat="1" applyFont="1" applyFill="1" applyBorder="1" applyAlignment="1">
      <alignment vertical="center"/>
    </xf>
    <xf numFmtId="17" fontId="1" fillId="0" borderId="4" xfId="0" applyNumberFormat="1" applyFont="1" applyFill="1" applyBorder="1" applyAlignment="1">
      <alignment horizontal="center" vertical="center"/>
    </xf>
    <xf numFmtId="173" fontId="1" fillId="2" borderId="4" xfId="0" applyNumberFormat="1" applyFont="1" applyFill="1" applyBorder="1" applyAlignment="1">
      <alignment horizontal="left" vertical="center" wrapText="1"/>
    </xf>
    <xf numFmtId="17" fontId="1" fillId="2" borderId="4" xfId="0" applyNumberFormat="1" applyFont="1" applyFill="1" applyBorder="1" applyAlignment="1">
      <alignment vertical="center"/>
    </xf>
    <xf numFmtId="17" fontId="1" fillId="2" borderId="4" xfId="4" applyNumberFormat="1" applyFont="1" applyFill="1" applyBorder="1" applyAlignment="1">
      <alignment horizontal="center" vertical="center" wrapText="1"/>
    </xf>
    <xf numFmtId="17" fontId="1" fillId="2" borderId="4" xfId="3" applyNumberFormat="1" applyFont="1" applyFill="1" applyBorder="1" applyAlignment="1">
      <alignment horizontal="right" vertical="center" wrapText="1"/>
    </xf>
    <xf numFmtId="173" fontId="26" fillId="2" borderId="0" xfId="0" applyNumberFormat="1" applyFont="1" applyFill="1" applyBorder="1" applyAlignment="1">
      <alignment vertical="center"/>
    </xf>
    <xf numFmtId="17" fontId="1" fillId="0" borderId="4" xfId="0" applyNumberFormat="1" applyFont="1" applyFill="1" applyBorder="1"/>
    <xf numFmtId="17" fontId="1" fillId="6" borderId="4" xfId="1" applyNumberFormat="1" applyFont="1" applyFill="1" applyBorder="1" applyAlignment="1">
      <alignment horizontal="center" vertical="center" wrapText="1"/>
    </xf>
    <xf numFmtId="17" fontId="1" fillId="0" borderId="4" xfId="1" applyNumberFormat="1" applyFont="1" applyFill="1" applyBorder="1" applyAlignment="1">
      <alignment horizontal="center" vertical="center" wrapText="1"/>
    </xf>
    <xf numFmtId="17" fontId="1" fillId="0" borderId="4" xfId="0" applyNumberFormat="1" applyFont="1" applyFill="1" applyBorder="1" applyAlignment="1">
      <alignment horizontal="center" vertical="center" wrapText="1"/>
    </xf>
    <xf numFmtId="17" fontId="1" fillId="2" borderId="4" xfId="0" applyNumberFormat="1" applyFont="1" applyFill="1" applyBorder="1" applyAlignment="1">
      <alignment horizontal="center" vertical="center" wrapText="1"/>
    </xf>
    <xf numFmtId="17" fontId="1" fillId="2" borderId="4" xfId="1" applyNumberFormat="1" applyFont="1" applyFill="1" applyBorder="1" applyAlignment="1">
      <alignment horizontal="center" vertical="center" wrapText="1"/>
    </xf>
    <xf numFmtId="17" fontId="1" fillId="6" borderId="4" xfId="1" applyNumberFormat="1" applyFont="1" applyFill="1" applyBorder="1" applyAlignment="1">
      <alignment horizontal="right" vertical="center" wrapText="1"/>
    </xf>
    <xf numFmtId="173" fontId="1" fillId="2" borderId="4" xfId="1" applyNumberFormat="1" applyFont="1" applyFill="1" applyBorder="1" applyAlignment="1">
      <alignment horizontal="left" vertical="center" wrapText="1"/>
    </xf>
    <xf numFmtId="17" fontId="1" fillId="0" borderId="4" xfId="1" applyNumberFormat="1" applyFont="1" applyFill="1" applyBorder="1" applyAlignment="1">
      <alignment horizontal="right" vertical="center" wrapText="1"/>
    </xf>
    <xf numFmtId="173" fontId="24" fillId="0" borderId="4" xfId="1" applyNumberFormat="1" applyFont="1" applyFill="1" applyBorder="1" applyAlignment="1">
      <alignment horizontal="left" vertical="center" wrapText="1"/>
    </xf>
    <xf numFmtId="17" fontId="1" fillId="2" borderId="4" xfId="1" applyNumberFormat="1" applyFont="1" applyFill="1" applyBorder="1" applyAlignment="1">
      <alignment horizontal="right" vertical="center" wrapText="1"/>
    </xf>
    <xf numFmtId="173" fontId="2" fillId="0" borderId="0" xfId="0" applyNumberFormat="1" applyFont="1" applyFill="1" applyBorder="1" applyAlignment="1">
      <alignment horizontal="left" vertical="center" wrapText="1"/>
    </xf>
    <xf numFmtId="173" fontId="23" fillId="2" borderId="0" xfId="1" applyNumberFormat="1" applyFont="1" applyFill="1" applyBorder="1" applyAlignment="1">
      <alignment horizontal="left" vertical="center" wrapText="1"/>
    </xf>
    <xf numFmtId="173" fontId="24" fillId="5" borderId="4" xfId="2" applyNumberFormat="1" applyFont="1" applyFill="1" applyBorder="1" applyAlignment="1">
      <alignment horizontal="left" vertical="center" wrapText="1"/>
    </xf>
    <xf numFmtId="173" fontId="25" fillId="6" borderId="4" xfId="3" applyNumberFormat="1" applyFont="1" applyFill="1" applyBorder="1" applyAlignment="1">
      <alignment horizontal="left" vertical="center" wrapText="1"/>
    </xf>
    <xf numFmtId="173" fontId="27" fillId="0" borderId="4" xfId="0" applyNumberFormat="1" applyFont="1" applyFill="1" applyBorder="1" applyAlignment="1">
      <alignment horizontal="left" vertical="center" wrapText="1"/>
    </xf>
    <xf numFmtId="173" fontId="1" fillId="13" borderId="4" xfId="0" applyNumberFormat="1" applyFont="1" applyFill="1" applyBorder="1" applyAlignment="1">
      <alignment horizontal="left" vertical="center" wrapText="1"/>
    </xf>
    <xf numFmtId="173" fontId="1" fillId="0" borderId="4" xfId="3" applyNumberFormat="1" applyFont="1" applyFill="1" applyBorder="1" applyAlignment="1">
      <alignment horizontal="left" vertical="center" wrapText="1"/>
    </xf>
    <xf numFmtId="173" fontId="26" fillId="0" borderId="4" xfId="0" applyNumberFormat="1" applyFont="1" applyFill="1" applyBorder="1" applyAlignment="1">
      <alignment horizontal="left" vertical="center"/>
    </xf>
    <xf numFmtId="173" fontId="27" fillId="0" borderId="4" xfId="3" applyNumberFormat="1" applyFont="1" applyFill="1" applyBorder="1" applyAlignment="1">
      <alignment horizontal="left" vertical="center" wrapText="1"/>
    </xf>
    <xf numFmtId="173" fontId="24" fillId="2" borderId="4" xfId="3" applyNumberFormat="1" applyFont="1" applyFill="1" applyBorder="1" applyAlignment="1">
      <alignment horizontal="left" vertical="center" wrapText="1"/>
    </xf>
    <xf numFmtId="173" fontId="1" fillId="2" borderId="4" xfId="3" applyNumberFormat="1" applyFont="1" applyFill="1" applyBorder="1" applyAlignment="1">
      <alignment horizontal="left" vertical="center" wrapText="1"/>
    </xf>
    <xf numFmtId="173" fontId="26" fillId="0" borderId="4" xfId="0" applyNumberFormat="1" applyFont="1" applyFill="1" applyBorder="1" applyAlignment="1">
      <alignment horizontal="left" vertical="center" wrapText="1"/>
    </xf>
    <xf numFmtId="173" fontId="1" fillId="0" borderId="4" xfId="0" applyNumberFormat="1" applyFont="1" applyFill="1" applyBorder="1" applyAlignment="1">
      <alignment horizontal="left" wrapText="1"/>
    </xf>
    <xf numFmtId="173" fontId="24" fillId="6" borderId="4" xfId="1" applyNumberFormat="1" applyFont="1" applyFill="1" applyBorder="1" applyAlignment="1">
      <alignment horizontal="left" vertical="center" wrapText="1"/>
    </xf>
    <xf numFmtId="173" fontId="1" fillId="0" borderId="4" xfId="0" applyNumberFormat="1" applyFont="1" applyFill="1" applyBorder="1" applyAlignment="1">
      <alignment horizontal="left"/>
    </xf>
    <xf numFmtId="173" fontId="1" fillId="0" borderId="4" xfId="1" applyNumberFormat="1" applyFont="1" applyFill="1" applyBorder="1" applyAlignment="1">
      <alignment horizontal="left" vertical="center" wrapText="1"/>
    </xf>
    <xf numFmtId="173" fontId="2" fillId="0" borderId="0" xfId="0" applyNumberFormat="1" applyFont="1" applyFill="1" applyBorder="1" applyAlignment="1">
      <alignment horizontal="left" vertical="center"/>
    </xf>
    <xf numFmtId="173" fontId="24" fillId="2" borderId="1" xfId="2" applyNumberFormat="1" applyFont="1" applyFill="1" applyBorder="1" applyAlignment="1">
      <alignment horizontal="left" vertical="center" wrapText="1"/>
    </xf>
    <xf numFmtId="173" fontId="24" fillId="4" borderId="5" xfId="1" applyNumberFormat="1" applyFont="1" applyFill="1" applyBorder="1" applyAlignment="1">
      <alignment horizontal="left" vertical="center" wrapText="1"/>
    </xf>
    <xf numFmtId="173" fontId="24" fillId="13" borderId="4" xfId="0" applyNumberFormat="1" applyFont="1" applyFill="1" applyBorder="1" applyAlignment="1">
      <alignment horizontal="left" vertical="center" wrapText="1"/>
    </xf>
    <xf numFmtId="173" fontId="23" fillId="2" borderId="0" xfId="1" applyNumberFormat="1" applyFont="1" applyFill="1" applyBorder="1" applyAlignment="1">
      <alignment vertical="center" wrapText="1"/>
    </xf>
    <xf numFmtId="173" fontId="24" fillId="5" borderId="4" xfId="2" applyNumberFormat="1" applyFont="1" applyFill="1" applyBorder="1" applyAlignment="1">
      <alignment vertical="center" wrapText="1"/>
    </xf>
    <xf numFmtId="3" fontId="24" fillId="6" borderId="4" xfId="2" applyNumberFormat="1" applyFont="1" applyFill="1" applyBorder="1" applyAlignment="1">
      <alignment vertical="center" wrapText="1"/>
    </xf>
    <xf numFmtId="3" fontId="24" fillId="0" borderId="4" xfId="0" applyNumberFormat="1" applyFont="1" applyFill="1" applyBorder="1" applyAlignment="1">
      <alignment vertical="center" wrapText="1"/>
    </xf>
    <xf numFmtId="3" fontId="1" fillId="0" borderId="4" xfId="0" applyNumberFormat="1" applyFont="1" applyFill="1" applyBorder="1" applyAlignment="1">
      <alignment vertical="center" wrapText="1"/>
    </xf>
    <xf numFmtId="3" fontId="24" fillId="13" borderId="4" xfId="0" applyNumberFormat="1" applyFont="1" applyFill="1" applyBorder="1" applyAlignment="1">
      <alignment vertical="center" wrapText="1"/>
    </xf>
    <xf numFmtId="3" fontId="24" fillId="6" borderId="4" xfId="0" applyNumberFormat="1" applyFont="1" applyFill="1" applyBorder="1" applyAlignment="1">
      <alignment vertical="center" wrapText="1"/>
    </xf>
    <xf numFmtId="3" fontId="1" fillId="0" borderId="4" xfId="2" applyNumberFormat="1" applyFont="1" applyFill="1" applyBorder="1" applyAlignment="1">
      <alignment vertical="center" wrapText="1"/>
    </xf>
    <xf numFmtId="3" fontId="24" fillId="6" borderId="4" xfId="3" applyNumberFormat="1" applyFont="1" applyFill="1" applyBorder="1" applyAlignment="1">
      <alignment vertical="center" wrapText="1"/>
    </xf>
    <xf numFmtId="3" fontId="24" fillId="2" borderId="4" xfId="0" applyNumberFormat="1" applyFont="1" applyFill="1" applyBorder="1" applyAlignment="1">
      <alignment vertical="center" wrapText="1"/>
    </xf>
    <xf numFmtId="3" fontId="1" fillId="2" borderId="4" xfId="0" applyNumberFormat="1" applyFont="1" applyFill="1" applyBorder="1" applyAlignment="1">
      <alignment vertical="center" wrapText="1"/>
    </xf>
    <xf numFmtId="3" fontId="1" fillId="0" borderId="4" xfId="0" applyNumberFormat="1" applyFont="1" applyFill="1" applyBorder="1" applyAlignment="1">
      <alignment vertical="center"/>
    </xf>
    <xf numFmtId="3" fontId="24" fillId="2" borderId="4" xfId="0" applyNumberFormat="1" applyFont="1" applyFill="1" applyBorder="1" applyAlignment="1">
      <alignment vertical="center"/>
    </xf>
    <xf numFmtId="3" fontId="1" fillId="2" borderId="4" xfId="0" applyNumberFormat="1" applyFont="1" applyFill="1" applyBorder="1" applyAlignment="1">
      <alignment vertical="center"/>
    </xf>
    <xf numFmtId="3" fontId="1" fillId="2" borderId="4" xfId="3" applyNumberFormat="1" applyFont="1" applyFill="1" applyBorder="1" applyAlignment="1">
      <alignment vertical="center" wrapText="1"/>
    </xf>
    <xf numFmtId="3" fontId="1" fillId="0" borderId="4" xfId="0" applyNumberFormat="1" applyFont="1" applyFill="1" applyBorder="1" applyAlignment="1"/>
    <xf numFmtId="165" fontId="24" fillId="6" borderId="4" xfId="1" applyNumberFormat="1" applyFont="1" applyFill="1" applyBorder="1" applyAlignment="1">
      <alignment vertical="center" wrapText="1"/>
    </xf>
    <xf numFmtId="165" fontId="1" fillId="0" borderId="4" xfId="1" applyNumberFormat="1" applyFont="1" applyFill="1" applyBorder="1" applyAlignment="1">
      <alignment vertical="center" wrapText="1"/>
    </xf>
    <xf numFmtId="3" fontId="24" fillId="6" borderId="4" xfId="1" applyNumberFormat="1" applyFont="1" applyFill="1" applyBorder="1" applyAlignment="1">
      <alignment vertical="center" wrapText="1"/>
    </xf>
    <xf numFmtId="3" fontId="1" fillId="0" borderId="4" xfId="1" applyNumberFormat="1" applyFont="1" applyFill="1" applyBorder="1" applyAlignment="1">
      <alignment vertical="center" wrapText="1"/>
    </xf>
    <xf numFmtId="3" fontId="24" fillId="0" borderId="4" xfId="1" applyNumberFormat="1" applyFont="1" applyFill="1" applyBorder="1" applyAlignment="1">
      <alignment vertical="center" wrapText="1"/>
    </xf>
    <xf numFmtId="3" fontId="1" fillId="2" borderId="4" xfId="1" applyNumberFormat="1" applyFont="1" applyFill="1" applyBorder="1" applyAlignment="1">
      <alignment vertical="center" wrapText="1"/>
    </xf>
    <xf numFmtId="164" fontId="24" fillId="4" borderId="4" xfId="2" applyNumberFormat="1" applyFont="1" applyFill="1" applyBorder="1" applyAlignment="1">
      <alignment horizontal="center" vertical="center" wrapText="1"/>
    </xf>
    <xf numFmtId="1" fontId="10" fillId="7" borderId="2" xfId="0" applyNumberFormat="1" applyFont="1" applyFill="1" applyBorder="1" applyAlignment="1">
      <alignment horizontal="left"/>
    </xf>
    <xf numFmtId="1" fontId="10" fillId="7" borderId="3" xfId="0" applyNumberFormat="1" applyFont="1" applyFill="1" applyBorder="1" applyAlignment="1">
      <alignment horizontal="left"/>
    </xf>
    <xf numFmtId="1" fontId="10" fillId="7" borderId="9" xfId="0" applyNumberFormat="1" applyFont="1" applyFill="1" applyBorder="1" applyAlignment="1">
      <alignment horizontal="left"/>
    </xf>
    <xf numFmtId="1" fontId="10" fillId="5" borderId="2" xfId="0" applyNumberFormat="1" applyFont="1" applyFill="1" applyBorder="1" applyAlignment="1">
      <alignment horizontal="left"/>
    </xf>
    <xf numFmtId="1" fontId="10" fillId="5" borderId="3" xfId="0" applyNumberFormat="1" applyFont="1" applyFill="1" applyBorder="1" applyAlignment="1">
      <alignment horizontal="left"/>
    </xf>
    <xf numFmtId="1" fontId="10" fillId="5" borderId="9" xfId="0" applyNumberFormat="1" applyFont="1" applyFill="1" applyBorder="1" applyAlignment="1">
      <alignment horizontal="left"/>
    </xf>
    <xf numFmtId="1" fontId="10" fillId="0" borderId="0" xfId="0" applyNumberFormat="1" applyFont="1" applyFill="1" applyBorder="1" applyAlignment="1">
      <alignment horizontal="center"/>
    </xf>
    <xf numFmtId="1" fontId="10" fillId="8" borderId="2" xfId="0" applyNumberFormat="1" applyFont="1" applyFill="1" applyBorder="1" applyAlignment="1">
      <alignment horizontal="left"/>
    </xf>
    <xf numFmtId="1" fontId="10" fillId="8" borderId="3" xfId="0" applyNumberFormat="1" applyFont="1" applyFill="1" applyBorder="1" applyAlignment="1">
      <alignment horizontal="left"/>
    </xf>
    <xf numFmtId="1" fontId="10" fillId="8" borderId="9" xfId="0" applyNumberFormat="1" applyFont="1" applyFill="1" applyBorder="1" applyAlignment="1">
      <alignment horizontal="left"/>
    </xf>
    <xf numFmtId="0" fontId="10" fillId="0" borderId="2" xfId="0" applyFont="1" applyFill="1" applyBorder="1" applyAlignment="1">
      <alignment horizontal="center" wrapText="1"/>
    </xf>
    <xf numFmtId="0" fontId="10" fillId="0" borderId="3" xfId="0" applyFont="1" applyFill="1" applyBorder="1" applyAlignment="1">
      <alignment horizontal="center" wrapText="1"/>
    </xf>
    <xf numFmtId="0" fontId="10" fillId="0" borderId="9" xfId="0" applyFont="1" applyFill="1" applyBorder="1" applyAlignment="1">
      <alignment horizontal="center" wrapText="1"/>
    </xf>
    <xf numFmtId="0" fontId="4" fillId="2" borderId="0"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3"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2" borderId="0" xfId="1" applyFont="1" applyFill="1" applyBorder="1" applyAlignment="1">
      <alignment horizontal="center" vertical="center"/>
    </xf>
    <xf numFmtId="0" fontId="4" fillId="6" borderId="4" xfId="2"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10" fillId="0" borderId="2" xfId="3"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9" xfId="0" applyFont="1" applyFill="1" applyBorder="1" applyAlignment="1">
      <alignment vertical="center" wrapText="1"/>
    </xf>
    <xf numFmtId="0" fontId="4" fillId="6" borderId="4" xfId="1"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2" borderId="4" xfId="1" applyFont="1" applyFill="1" applyBorder="1" applyAlignment="1">
      <alignment horizontal="left" vertical="center" wrapText="1"/>
    </xf>
    <xf numFmtId="0" fontId="11" fillId="0" borderId="4" xfId="0" applyFont="1" applyFill="1" applyBorder="1" applyAlignment="1">
      <alignment horizontal="left" vertical="center" wrapText="1"/>
    </xf>
    <xf numFmtId="17" fontId="3" fillId="0" borderId="4" xfId="3" applyNumberFormat="1" applyFont="1" applyFill="1" applyBorder="1" applyAlignment="1">
      <alignment horizontal="center" vertical="center" wrapText="1"/>
    </xf>
    <xf numFmtId="3" fontId="3" fillId="0" borderId="4" xfId="6" applyNumberFormat="1" applyFont="1" applyFill="1" applyBorder="1" applyAlignment="1">
      <alignment horizontal="right" vertical="center" wrapText="1"/>
    </xf>
    <xf numFmtId="17" fontId="3" fillId="0" borderId="4" xfId="0" applyNumberFormat="1" applyFont="1" applyFill="1" applyBorder="1" applyAlignment="1">
      <alignment horizontal="center" vertical="center" wrapText="1"/>
    </xf>
    <xf numFmtId="168" fontId="3" fillId="0" borderId="4" xfId="0" applyNumberFormat="1" applyFont="1" applyFill="1" applyBorder="1" applyAlignment="1">
      <alignment horizontal="center" vertical="center" wrapText="1"/>
    </xf>
    <xf numFmtId="168" fontId="3" fillId="0" borderId="4" xfId="3" applyNumberFormat="1" applyFont="1" applyFill="1" applyBorder="1" applyAlignment="1">
      <alignment horizontal="center" vertical="center" wrapText="1"/>
    </xf>
    <xf numFmtId="0" fontId="3" fillId="2" borderId="4" xfId="1" applyFont="1" applyFill="1" applyBorder="1" applyAlignment="1">
      <alignment vertical="center" wrapText="1"/>
    </xf>
    <xf numFmtId="0" fontId="3" fillId="0" borderId="4" xfId="5" applyFont="1" applyFill="1" applyBorder="1" applyAlignment="1">
      <alignment vertical="center" wrapText="1"/>
    </xf>
    <xf numFmtId="0" fontId="3" fillId="0" borderId="4" xfId="1" applyFont="1" applyFill="1" applyBorder="1" applyAlignment="1">
      <alignment horizontal="left" vertical="center" wrapText="1"/>
    </xf>
    <xf numFmtId="0" fontId="3" fillId="0" borderId="4" xfId="1" applyFont="1" applyFill="1" applyBorder="1" applyAlignment="1">
      <alignment horizontal="center" vertical="center" wrapText="1"/>
    </xf>
    <xf numFmtId="0" fontId="11" fillId="0" borderId="4" xfId="0" applyFont="1" applyFill="1" applyBorder="1" applyAlignment="1">
      <alignment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3" borderId="2"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9" xfId="2"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3" fillId="2" borderId="4" xfId="1" applyFont="1" applyFill="1" applyBorder="1" applyAlignment="1">
      <alignment horizontal="center" vertical="center" wrapText="1"/>
    </xf>
    <xf numFmtId="0" fontId="4" fillId="0" borderId="0" xfId="22" applyFont="1" applyFill="1" applyBorder="1" applyAlignment="1">
      <alignment horizontal="center"/>
    </xf>
    <xf numFmtId="0" fontId="3" fillId="0" borderId="0" xfId="22" applyFont="1" applyFill="1" applyBorder="1" applyAlignment="1">
      <alignment horizontal="center"/>
    </xf>
    <xf numFmtId="0" fontId="9" fillId="2" borderId="6"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10" xfId="0" applyFont="1" applyFill="1" applyBorder="1" applyAlignment="1">
      <alignment vertical="center" wrapText="1"/>
    </xf>
    <xf numFmtId="0" fontId="4" fillId="2" borderId="0" xfId="1" applyFont="1" applyFill="1" applyBorder="1" applyAlignment="1">
      <alignment horizontal="center" vertical="top" wrapText="1"/>
    </xf>
    <xf numFmtId="0" fontId="9" fillId="0" borderId="6" xfId="3" applyFont="1" applyFill="1" applyBorder="1" applyAlignment="1">
      <alignment horizontal="left" vertical="center" wrapText="1"/>
    </xf>
    <xf numFmtId="0" fontId="9" fillId="0" borderId="10" xfId="3" applyFont="1" applyFill="1" applyBorder="1" applyAlignment="1">
      <alignment horizontal="left" vertical="center" wrapText="1"/>
    </xf>
    <xf numFmtId="0" fontId="9" fillId="0" borderId="7" xfId="3"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3" fillId="0" borderId="6" xfId="3" applyFont="1" applyFill="1" applyBorder="1" applyAlignment="1">
      <alignment horizontal="left" vertical="center" wrapText="1"/>
    </xf>
    <xf numFmtId="0" fontId="3" fillId="0" borderId="7" xfId="3" applyFont="1" applyFill="1" applyBorder="1" applyAlignment="1">
      <alignment horizontal="left" vertical="center" wrapText="1"/>
    </xf>
    <xf numFmtId="173" fontId="23" fillId="2" borderId="0" xfId="1" applyNumberFormat="1" applyFont="1" applyFill="1" applyBorder="1" applyAlignment="1">
      <alignment horizontal="center" vertical="center" wrapText="1"/>
    </xf>
    <xf numFmtId="173" fontId="24" fillId="3" borderId="2" xfId="1" applyNumberFormat="1" applyFont="1" applyFill="1" applyBorder="1" applyAlignment="1">
      <alignment horizontal="center" vertical="center" wrapText="1"/>
    </xf>
    <xf numFmtId="173" fontId="24" fillId="3" borderId="3" xfId="1" applyNumberFormat="1" applyFont="1" applyFill="1" applyBorder="1" applyAlignment="1">
      <alignment horizontal="center" vertical="center" wrapText="1"/>
    </xf>
    <xf numFmtId="173" fontId="24" fillId="3" borderId="4" xfId="1" applyNumberFormat="1" applyFont="1" applyFill="1" applyBorder="1" applyAlignment="1">
      <alignment horizontal="center" vertical="center" wrapText="1"/>
    </xf>
    <xf numFmtId="173" fontId="2" fillId="0" borderId="4" xfId="0" applyNumberFormat="1" applyFont="1" applyFill="1" applyBorder="1" applyAlignment="1">
      <alignment horizontal="center" vertical="center" wrapText="1"/>
    </xf>
    <xf numFmtId="0" fontId="4" fillId="2" borderId="0" xfId="1" applyFont="1" applyFill="1" applyBorder="1" applyAlignment="1">
      <alignment horizontal="center" wrapText="1"/>
    </xf>
    <xf numFmtId="0" fontId="4" fillId="3" borderId="2" xfId="1" applyFont="1" applyFill="1" applyBorder="1" applyAlignment="1">
      <alignment horizontal="center" wrapText="1"/>
    </xf>
    <xf numFmtId="0" fontId="4" fillId="3" borderId="3" xfId="1" applyFont="1" applyFill="1" applyBorder="1" applyAlignment="1">
      <alignment horizontal="center" wrapText="1"/>
    </xf>
    <xf numFmtId="0" fontId="4" fillId="3" borderId="4" xfId="1" applyFont="1" applyFill="1" applyBorder="1" applyAlignment="1">
      <alignment horizontal="center" wrapText="1"/>
    </xf>
    <xf numFmtId="0" fontId="9" fillId="0" borderId="4" xfId="0" applyFont="1" applyFill="1" applyBorder="1" applyAlignment="1">
      <alignment horizontal="center" wrapText="1"/>
    </xf>
  </cellXfs>
  <cellStyles count="24">
    <cellStyle name="Buena 2" xfId="21"/>
    <cellStyle name="Millares" xfId="13" builtinId="3"/>
    <cellStyle name="Millares [0]" xfId="16" builtinId="6"/>
    <cellStyle name="Millares [0] 2" xfId="6"/>
    <cellStyle name="Millares 2" xfId="15"/>
    <cellStyle name="Millares 2 2" xfId="9"/>
    <cellStyle name="Millares 5" xfId="8"/>
    <cellStyle name="Moneda 2" xfId="18"/>
    <cellStyle name="Normal" xfId="0" builtinId="0"/>
    <cellStyle name="Normal 10" xfId="7"/>
    <cellStyle name="Normal 17" xfId="20"/>
    <cellStyle name="Normal 2" xfId="4"/>
    <cellStyle name="Normal 3" xfId="14"/>
    <cellStyle name="Normal 3 2" xfId="10"/>
    <cellStyle name="Normal 4" xfId="11"/>
    <cellStyle name="Normal 4 2" xfId="3"/>
    <cellStyle name="Normal 6" xfId="5"/>
    <cellStyle name="Normal 9" xfId="23"/>
    <cellStyle name="Normal_FORMATO 7" xfId="12"/>
    <cellStyle name="Normal_Hoja6" xfId="1"/>
    <cellStyle name="Normal_Nov 20 INDICADORES GRUPO . 2" xfId="22"/>
    <cellStyle name="Normal_PROGRAMACION DE LA INVERSION POR PROYECTO Y ACTIVIDADES1" xfId="2"/>
    <cellStyle name="Notas" xfId="17" builtinId="10"/>
    <cellStyle name="Notas 2" xfId="19"/>
  </cellStyles>
  <dxfs count="0"/>
  <tableStyles count="0" defaultTableStyle="TableStyleMedium2" defaultPivotStyle="PivotStyleMedium9"/>
  <colors>
    <mruColors>
      <color rgb="FFFABF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1181100</xdr:rowOff>
    </xdr:from>
    <xdr:to>
      <xdr:col>5</xdr:col>
      <xdr:colOff>0</xdr:colOff>
      <xdr:row>8</xdr:row>
      <xdr:rowOff>0</xdr:rowOff>
    </xdr:to>
    <xdr:sp macro="" textlink="">
      <xdr:nvSpPr>
        <xdr:cNvPr id="2" name="Oval 60"/>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4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3" name="Oval 61"/>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4" name="Oval 62"/>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5" name="Oval 63"/>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6" name="Oval 65"/>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7" name="Oval 66"/>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8" name="Oval 67"/>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9" name="Oval 68"/>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9</xdr:col>
      <xdr:colOff>0</xdr:colOff>
      <xdr:row>6</xdr:row>
      <xdr:rowOff>1028700</xdr:rowOff>
    </xdr:from>
    <xdr:to>
      <xdr:col>9</xdr:col>
      <xdr:colOff>0</xdr:colOff>
      <xdr:row>7</xdr:row>
      <xdr:rowOff>0</xdr:rowOff>
    </xdr:to>
    <xdr:sp macro="" textlink="">
      <xdr:nvSpPr>
        <xdr:cNvPr id="10" name="Oval 54"/>
        <xdr:cNvSpPr>
          <a:spLocks noChangeArrowheads="1"/>
        </xdr:cNvSpPr>
      </xdr:nvSpPr>
      <xdr:spPr bwMode="auto">
        <a:xfrm>
          <a:off x="11201400" y="218122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12</a:t>
          </a:r>
        </a:p>
      </xdr:txBody>
    </xdr:sp>
    <xdr:clientData/>
  </xdr:twoCellAnchor>
  <xdr:twoCellAnchor>
    <xdr:from>
      <xdr:col>5</xdr:col>
      <xdr:colOff>0</xdr:colOff>
      <xdr:row>6</xdr:row>
      <xdr:rowOff>1181100</xdr:rowOff>
    </xdr:from>
    <xdr:to>
      <xdr:col>5</xdr:col>
      <xdr:colOff>0</xdr:colOff>
      <xdr:row>8</xdr:row>
      <xdr:rowOff>0</xdr:rowOff>
    </xdr:to>
    <xdr:sp macro="" textlink="">
      <xdr:nvSpPr>
        <xdr:cNvPr id="11" name="Oval 55"/>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ts val="4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12" name="Oval 56"/>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13" name="Oval 57"/>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14" name="Oval 58"/>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15" name="Oval 60"/>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16" name="Oval 61"/>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17" name="Oval 62"/>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18" name="Oval 6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9</xdr:col>
      <xdr:colOff>0</xdr:colOff>
      <xdr:row>6</xdr:row>
      <xdr:rowOff>1028700</xdr:rowOff>
    </xdr:from>
    <xdr:to>
      <xdr:col>9</xdr:col>
      <xdr:colOff>0</xdr:colOff>
      <xdr:row>7</xdr:row>
      <xdr:rowOff>0</xdr:rowOff>
    </xdr:to>
    <xdr:sp macro="" textlink="">
      <xdr:nvSpPr>
        <xdr:cNvPr id="19" name="Oval 134"/>
        <xdr:cNvSpPr>
          <a:spLocks noChangeArrowheads="1"/>
        </xdr:cNvSpPr>
      </xdr:nvSpPr>
      <xdr:spPr bwMode="auto">
        <a:xfrm>
          <a:off x="11201400" y="218122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12</a:t>
          </a:r>
        </a:p>
      </xdr:txBody>
    </xdr:sp>
    <xdr:clientData/>
  </xdr:twoCellAnchor>
  <xdr:twoCellAnchor>
    <xdr:from>
      <xdr:col>5</xdr:col>
      <xdr:colOff>0</xdr:colOff>
      <xdr:row>6</xdr:row>
      <xdr:rowOff>1181100</xdr:rowOff>
    </xdr:from>
    <xdr:to>
      <xdr:col>5</xdr:col>
      <xdr:colOff>0</xdr:colOff>
      <xdr:row>8</xdr:row>
      <xdr:rowOff>0</xdr:rowOff>
    </xdr:to>
    <xdr:sp macro="" textlink="">
      <xdr:nvSpPr>
        <xdr:cNvPr id="20" name="Oval 135"/>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ts val="4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21" name="Oval 136"/>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22" name="Oval 137"/>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23" name="Oval 138"/>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24" name="Oval 140"/>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25" name="Oval 141"/>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26" name="Oval 142"/>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27" name="Oval 14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6</xdr:row>
      <xdr:rowOff>1181100</xdr:rowOff>
    </xdr:from>
    <xdr:to>
      <xdr:col>5</xdr:col>
      <xdr:colOff>0</xdr:colOff>
      <xdr:row>8</xdr:row>
      <xdr:rowOff>0</xdr:rowOff>
    </xdr:to>
    <xdr:sp macro="" textlink="">
      <xdr:nvSpPr>
        <xdr:cNvPr id="28" name="Oval 55"/>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4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29" name="Oval 56"/>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30" name="Oval 57"/>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31" name="Oval 58"/>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32" name="Oval 60"/>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33" name="Oval 61"/>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34" name="Oval 62"/>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35" name="Oval 6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6</xdr:row>
      <xdr:rowOff>1181100</xdr:rowOff>
    </xdr:from>
    <xdr:to>
      <xdr:col>5</xdr:col>
      <xdr:colOff>0</xdr:colOff>
      <xdr:row>8</xdr:row>
      <xdr:rowOff>0</xdr:rowOff>
    </xdr:to>
    <xdr:sp macro="" textlink="">
      <xdr:nvSpPr>
        <xdr:cNvPr id="36" name="Oval 135"/>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4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37" name="Oval 136"/>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38" name="Oval 137"/>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39" name="Oval 138"/>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40" name="Oval 140"/>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41" name="Oval 141"/>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42" name="Oval 142"/>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43" name="Oval 14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6</xdr:row>
      <xdr:rowOff>1181100</xdr:rowOff>
    </xdr:from>
    <xdr:to>
      <xdr:col>5</xdr:col>
      <xdr:colOff>0</xdr:colOff>
      <xdr:row>8</xdr:row>
      <xdr:rowOff>0</xdr:rowOff>
    </xdr:to>
    <xdr:sp macro="" textlink="">
      <xdr:nvSpPr>
        <xdr:cNvPr id="44" name="Oval 60"/>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4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45" name="Oval 61"/>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46" name="Oval 62"/>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6</xdr:row>
      <xdr:rowOff>1171575</xdr:rowOff>
    </xdr:from>
    <xdr:to>
      <xdr:col>5</xdr:col>
      <xdr:colOff>0</xdr:colOff>
      <xdr:row>8</xdr:row>
      <xdr:rowOff>0</xdr:rowOff>
    </xdr:to>
    <xdr:sp macro="" textlink="">
      <xdr:nvSpPr>
        <xdr:cNvPr id="47" name="Oval 63"/>
        <xdr:cNvSpPr>
          <a:spLocks noChangeArrowheads="1"/>
        </xdr:cNvSpPr>
      </xdr:nvSpPr>
      <xdr:spPr bwMode="auto">
        <a:xfrm>
          <a:off x="82962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48" name="Oval 65"/>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49" name="Oval 66"/>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6</xdr:row>
      <xdr:rowOff>1171575</xdr:rowOff>
    </xdr:from>
    <xdr:to>
      <xdr:col>6</xdr:col>
      <xdr:colOff>0</xdr:colOff>
      <xdr:row>8</xdr:row>
      <xdr:rowOff>0</xdr:rowOff>
    </xdr:to>
    <xdr:sp macro="" textlink="">
      <xdr:nvSpPr>
        <xdr:cNvPr id="50" name="Oval 67"/>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1" name="Oval 68"/>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2" name="Oval 68"/>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9</xdr:col>
      <xdr:colOff>0</xdr:colOff>
      <xdr:row>6</xdr:row>
      <xdr:rowOff>1028700</xdr:rowOff>
    </xdr:from>
    <xdr:to>
      <xdr:col>9</xdr:col>
      <xdr:colOff>0</xdr:colOff>
      <xdr:row>7</xdr:row>
      <xdr:rowOff>0</xdr:rowOff>
    </xdr:to>
    <xdr:sp macro="" textlink="">
      <xdr:nvSpPr>
        <xdr:cNvPr id="53" name="Oval 54"/>
        <xdr:cNvSpPr>
          <a:spLocks noChangeArrowheads="1"/>
        </xdr:cNvSpPr>
      </xdr:nvSpPr>
      <xdr:spPr bwMode="auto">
        <a:xfrm>
          <a:off x="11201400" y="218122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12</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4" name="Oval 6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9</xdr:col>
      <xdr:colOff>0</xdr:colOff>
      <xdr:row>6</xdr:row>
      <xdr:rowOff>1028700</xdr:rowOff>
    </xdr:from>
    <xdr:to>
      <xdr:col>9</xdr:col>
      <xdr:colOff>0</xdr:colOff>
      <xdr:row>7</xdr:row>
      <xdr:rowOff>0</xdr:rowOff>
    </xdr:to>
    <xdr:sp macro="" textlink="">
      <xdr:nvSpPr>
        <xdr:cNvPr id="55" name="Oval 134"/>
        <xdr:cNvSpPr>
          <a:spLocks noChangeArrowheads="1"/>
        </xdr:cNvSpPr>
      </xdr:nvSpPr>
      <xdr:spPr bwMode="auto">
        <a:xfrm>
          <a:off x="11201400" y="218122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12</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6" name="Oval 14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7" name="Oval 6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8" name="Oval 143"/>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6</xdr:col>
      <xdr:colOff>0</xdr:colOff>
      <xdr:row>6</xdr:row>
      <xdr:rowOff>1038225</xdr:rowOff>
    </xdr:from>
    <xdr:to>
      <xdr:col>6</xdr:col>
      <xdr:colOff>0</xdr:colOff>
      <xdr:row>8</xdr:row>
      <xdr:rowOff>0</xdr:rowOff>
    </xdr:to>
    <xdr:sp macro="" textlink="">
      <xdr:nvSpPr>
        <xdr:cNvPr id="59" name="Oval 68"/>
        <xdr:cNvSpPr>
          <a:spLocks noChangeArrowheads="1"/>
        </xdr:cNvSpPr>
      </xdr:nvSpPr>
      <xdr:spPr bwMode="auto">
        <a:xfrm>
          <a:off x="9134475" y="2181225"/>
          <a:ext cx="0" cy="1905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8</xdr:row>
      <xdr:rowOff>1181100</xdr:rowOff>
    </xdr:from>
    <xdr:to>
      <xdr:col>5</xdr:col>
      <xdr:colOff>0</xdr:colOff>
      <xdr:row>9</xdr:row>
      <xdr:rowOff>152400</xdr:rowOff>
    </xdr:to>
    <xdr:sp macro="" textlink="">
      <xdr:nvSpPr>
        <xdr:cNvPr id="60" name="Oval 60"/>
        <xdr:cNvSpPr>
          <a:spLocks noChangeArrowheads="1"/>
        </xdr:cNvSpPr>
      </xdr:nvSpPr>
      <xdr:spPr bwMode="auto">
        <a:xfrm>
          <a:off x="8296275" y="2657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61" name="Oval 61"/>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62" name="Oval 62"/>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63" name="Oval 63"/>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64" name="Oval 65"/>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65" name="Oval 66"/>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66" name="Oval 67"/>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8</xdr:row>
      <xdr:rowOff>1038225</xdr:rowOff>
    </xdr:from>
    <xdr:to>
      <xdr:col>6</xdr:col>
      <xdr:colOff>0</xdr:colOff>
      <xdr:row>9</xdr:row>
      <xdr:rowOff>9525</xdr:rowOff>
    </xdr:to>
    <xdr:sp macro="" textlink="">
      <xdr:nvSpPr>
        <xdr:cNvPr id="67" name="Oval 68"/>
        <xdr:cNvSpPr>
          <a:spLocks noChangeArrowheads="1"/>
        </xdr:cNvSpPr>
      </xdr:nvSpPr>
      <xdr:spPr bwMode="auto">
        <a:xfrm>
          <a:off x="9134475" y="2657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15</xdr:col>
      <xdr:colOff>0</xdr:colOff>
      <xdr:row>8</xdr:row>
      <xdr:rowOff>1171575</xdr:rowOff>
    </xdr:from>
    <xdr:to>
      <xdr:col>15</xdr:col>
      <xdr:colOff>0</xdr:colOff>
      <xdr:row>8</xdr:row>
      <xdr:rowOff>1419225</xdr:rowOff>
    </xdr:to>
    <xdr:sp macro="" textlink="">
      <xdr:nvSpPr>
        <xdr:cNvPr id="68" name="Oval 78"/>
        <xdr:cNvSpPr>
          <a:spLocks noChangeArrowheads="1"/>
        </xdr:cNvSpPr>
      </xdr:nvSpPr>
      <xdr:spPr bwMode="auto">
        <a:xfrm>
          <a:off x="15792450" y="265747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15</xdr:col>
      <xdr:colOff>0</xdr:colOff>
      <xdr:row>8</xdr:row>
      <xdr:rowOff>1171575</xdr:rowOff>
    </xdr:from>
    <xdr:to>
      <xdr:col>15</xdr:col>
      <xdr:colOff>0</xdr:colOff>
      <xdr:row>8</xdr:row>
      <xdr:rowOff>1419225</xdr:rowOff>
    </xdr:to>
    <xdr:sp macro="" textlink="">
      <xdr:nvSpPr>
        <xdr:cNvPr id="69" name="Oval 79"/>
        <xdr:cNvSpPr>
          <a:spLocks noChangeArrowheads="1"/>
        </xdr:cNvSpPr>
      </xdr:nvSpPr>
      <xdr:spPr bwMode="auto">
        <a:xfrm>
          <a:off x="15792450" y="265747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9</xdr:col>
      <xdr:colOff>0</xdr:colOff>
      <xdr:row>8</xdr:row>
      <xdr:rowOff>1028700</xdr:rowOff>
    </xdr:from>
    <xdr:to>
      <xdr:col>9</xdr:col>
      <xdr:colOff>0</xdr:colOff>
      <xdr:row>9</xdr:row>
      <xdr:rowOff>0</xdr:rowOff>
    </xdr:to>
    <xdr:sp macro="" textlink="">
      <xdr:nvSpPr>
        <xdr:cNvPr id="70" name="Oval 54"/>
        <xdr:cNvSpPr>
          <a:spLocks noChangeArrowheads="1"/>
        </xdr:cNvSpPr>
      </xdr:nvSpPr>
      <xdr:spPr bwMode="auto">
        <a:xfrm>
          <a:off x="11201400" y="265747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12</a:t>
          </a:r>
        </a:p>
      </xdr:txBody>
    </xdr:sp>
    <xdr:clientData/>
  </xdr:twoCellAnchor>
  <xdr:twoCellAnchor>
    <xdr:from>
      <xdr:col>5</xdr:col>
      <xdr:colOff>0</xdr:colOff>
      <xdr:row>8</xdr:row>
      <xdr:rowOff>1181100</xdr:rowOff>
    </xdr:from>
    <xdr:to>
      <xdr:col>5</xdr:col>
      <xdr:colOff>0</xdr:colOff>
      <xdr:row>9</xdr:row>
      <xdr:rowOff>152400</xdr:rowOff>
    </xdr:to>
    <xdr:sp macro="" textlink="">
      <xdr:nvSpPr>
        <xdr:cNvPr id="71" name="Oval 55"/>
        <xdr:cNvSpPr>
          <a:spLocks noChangeArrowheads="1"/>
        </xdr:cNvSpPr>
      </xdr:nvSpPr>
      <xdr:spPr bwMode="auto">
        <a:xfrm>
          <a:off x="8296275" y="2657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72" name="Oval 56"/>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73" name="Oval 57"/>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74" name="Oval 58"/>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75" name="Oval 60"/>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76" name="Oval 61"/>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77" name="Oval 62"/>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8</xdr:row>
      <xdr:rowOff>1038225</xdr:rowOff>
    </xdr:from>
    <xdr:to>
      <xdr:col>6</xdr:col>
      <xdr:colOff>0</xdr:colOff>
      <xdr:row>9</xdr:row>
      <xdr:rowOff>9525</xdr:rowOff>
    </xdr:to>
    <xdr:sp macro="" textlink="">
      <xdr:nvSpPr>
        <xdr:cNvPr id="78" name="Oval 63"/>
        <xdr:cNvSpPr>
          <a:spLocks noChangeArrowheads="1"/>
        </xdr:cNvSpPr>
      </xdr:nvSpPr>
      <xdr:spPr bwMode="auto">
        <a:xfrm>
          <a:off x="9134475" y="2657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9</xdr:col>
      <xdr:colOff>0</xdr:colOff>
      <xdr:row>8</xdr:row>
      <xdr:rowOff>1028700</xdr:rowOff>
    </xdr:from>
    <xdr:to>
      <xdr:col>9</xdr:col>
      <xdr:colOff>0</xdr:colOff>
      <xdr:row>9</xdr:row>
      <xdr:rowOff>0</xdr:rowOff>
    </xdr:to>
    <xdr:sp macro="" textlink="">
      <xdr:nvSpPr>
        <xdr:cNvPr id="79" name="Oval 134"/>
        <xdr:cNvSpPr>
          <a:spLocks noChangeArrowheads="1"/>
        </xdr:cNvSpPr>
      </xdr:nvSpPr>
      <xdr:spPr bwMode="auto">
        <a:xfrm>
          <a:off x="11201400" y="2657475"/>
          <a:ext cx="0" cy="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12</a:t>
          </a:r>
        </a:p>
      </xdr:txBody>
    </xdr:sp>
    <xdr:clientData/>
  </xdr:twoCellAnchor>
  <xdr:twoCellAnchor>
    <xdr:from>
      <xdr:col>5</xdr:col>
      <xdr:colOff>0</xdr:colOff>
      <xdr:row>8</xdr:row>
      <xdr:rowOff>1181100</xdr:rowOff>
    </xdr:from>
    <xdr:to>
      <xdr:col>5</xdr:col>
      <xdr:colOff>0</xdr:colOff>
      <xdr:row>9</xdr:row>
      <xdr:rowOff>152400</xdr:rowOff>
    </xdr:to>
    <xdr:sp macro="" textlink="">
      <xdr:nvSpPr>
        <xdr:cNvPr id="80" name="Oval 135"/>
        <xdr:cNvSpPr>
          <a:spLocks noChangeArrowheads="1"/>
        </xdr:cNvSpPr>
      </xdr:nvSpPr>
      <xdr:spPr bwMode="auto">
        <a:xfrm>
          <a:off x="8296275" y="2657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81" name="Oval 136"/>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82" name="Oval 137"/>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83" name="Oval 138"/>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84" name="Oval 140"/>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85" name="Oval 141"/>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86" name="Oval 142"/>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8</xdr:row>
      <xdr:rowOff>1038225</xdr:rowOff>
    </xdr:from>
    <xdr:to>
      <xdr:col>6</xdr:col>
      <xdr:colOff>0</xdr:colOff>
      <xdr:row>9</xdr:row>
      <xdr:rowOff>9525</xdr:rowOff>
    </xdr:to>
    <xdr:sp macro="" textlink="">
      <xdr:nvSpPr>
        <xdr:cNvPr id="87" name="Oval 143"/>
        <xdr:cNvSpPr>
          <a:spLocks noChangeArrowheads="1"/>
        </xdr:cNvSpPr>
      </xdr:nvSpPr>
      <xdr:spPr bwMode="auto">
        <a:xfrm>
          <a:off x="9134475" y="2657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8</xdr:row>
      <xdr:rowOff>1181100</xdr:rowOff>
    </xdr:from>
    <xdr:to>
      <xdr:col>5</xdr:col>
      <xdr:colOff>0</xdr:colOff>
      <xdr:row>9</xdr:row>
      <xdr:rowOff>152400</xdr:rowOff>
    </xdr:to>
    <xdr:sp macro="" textlink="">
      <xdr:nvSpPr>
        <xdr:cNvPr id="88" name="Oval 55"/>
        <xdr:cNvSpPr>
          <a:spLocks noChangeArrowheads="1"/>
        </xdr:cNvSpPr>
      </xdr:nvSpPr>
      <xdr:spPr bwMode="auto">
        <a:xfrm>
          <a:off x="8296275" y="2657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89" name="Oval 56"/>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90" name="Oval 57"/>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91" name="Oval 58"/>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92" name="Oval 60"/>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93" name="Oval 61"/>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94" name="Oval 62"/>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8</xdr:row>
      <xdr:rowOff>1038225</xdr:rowOff>
    </xdr:from>
    <xdr:to>
      <xdr:col>6</xdr:col>
      <xdr:colOff>0</xdr:colOff>
      <xdr:row>9</xdr:row>
      <xdr:rowOff>9525</xdr:rowOff>
    </xdr:to>
    <xdr:sp macro="" textlink="">
      <xdr:nvSpPr>
        <xdr:cNvPr id="95" name="Oval 63"/>
        <xdr:cNvSpPr>
          <a:spLocks noChangeArrowheads="1"/>
        </xdr:cNvSpPr>
      </xdr:nvSpPr>
      <xdr:spPr bwMode="auto">
        <a:xfrm>
          <a:off x="9134475" y="2657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8</xdr:row>
      <xdr:rowOff>1181100</xdr:rowOff>
    </xdr:from>
    <xdr:to>
      <xdr:col>5</xdr:col>
      <xdr:colOff>0</xdr:colOff>
      <xdr:row>9</xdr:row>
      <xdr:rowOff>152400</xdr:rowOff>
    </xdr:to>
    <xdr:sp macro="" textlink="">
      <xdr:nvSpPr>
        <xdr:cNvPr id="96" name="Oval 135"/>
        <xdr:cNvSpPr>
          <a:spLocks noChangeArrowheads="1"/>
        </xdr:cNvSpPr>
      </xdr:nvSpPr>
      <xdr:spPr bwMode="auto">
        <a:xfrm>
          <a:off x="8296275" y="2657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97" name="Oval 136"/>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98" name="Oval 137"/>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8</xdr:row>
      <xdr:rowOff>1171575</xdr:rowOff>
    </xdr:from>
    <xdr:to>
      <xdr:col>5</xdr:col>
      <xdr:colOff>0</xdr:colOff>
      <xdr:row>9</xdr:row>
      <xdr:rowOff>142875</xdr:rowOff>
    </xdr:to>
    <xdr:sp macro="" textlink="">
      <xdr:nvSpPr>
        <xdr:cNvPr id="99" name="Oval 138"/>
        <xdr:cNvSpPr>
          <a:spLocks noChangeArrowheads="1"/>
        </xdr:cNvSpPr>
      </xdr:nvSpPr>
      <xdr:spPr bwMode="auto">
        <a:xfrm>
          <a:off x="82962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100" name="Oval 140"/>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101" name="Oval 141"/>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8</xdr:row>
      <xdr:rowOff>1171575</xdr:rowOff>
    </xdr:from>
    <xdr:to>
      <xdr:col>6</xdr:col>
      <xdr:colOff>0</xdr:colOff>
      <xdr:row>9</xdr:row>
      <xdr:rowOff>142875</xdr:rowOff>
    </xdr:to>
    <xdr:sp macro="" textlink="">
      <xdr:nvSpPr>
        <xdr:cNvPr id="102" name="Oval 142"/>
        <xdr:cNvSpPr>
          <a:spLocks noChangeArrowheads="1"/>
        </xdr:cNvSpPr>
      </xdr:nvSpPr>
      <xdr:spPr bwMode="auto">
        <a:xfrm>
          <a:off x="9134475" y="2657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8</xdr:row>
      <xdr:rowOff>1038225</xdr:rowOff>
    </xdr:from>
    <xdr:to>
      <xdr:col>6</xdr:col>
      <xdr:colOff>0</xdr:colOff>
      <xdr:row>9</xdr:row>
      <xdr:rowOff>9525</xdr:rowOff>
    </xdr:to>
    <xdr:sp macro="" textlink="">
      <xdr:nvSpPr>
        <xdr:cNvPr id="103" name="Oval 143"/>
        <xdr:cNvSpPr>
          <a:spLocks noChangeArrowheads="1"/>
        </xdr:cNvSpPr>
      </xdr:nvSpPr>
      <xdr:spPr bwMode="auto">
        <a:xfrm>
          <a:off x="9134475" y="2657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9</xdr:row>
      <xdr:rowOff>1181100</xdr:rowOff>
    </xdr:from>
    <xdr:to>
      <xdr:col>5</xdr:col>
      <xdr:colOff>0</xdr:colOff>
      <xdr:row>10</xdr:row>
      <xdr:rowOff>152400</xdr:rowOff>
    </xdr:to>
    <xdr:sp macro="" textlink="">
      <xdr:nvSpPr>
        <xdr:cNvPr id="104" name="Oval 60"/>
        <xdr:cNvSpPr>
          <a:spLocks noChangeArrowheads="1"/>
        </xdr:cNvSpPr>
      </xdr:nvSpPr>
      <xdr:spPr bwMode="auto">
        <a:xfrm>
          <a:off x="8296275" y="2847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05" name="Oval 61"/>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06" name="Oval 62"/>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07" name="Oval 63"/>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08" name="Oval 65"/>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09" name="Oval 66"/>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10" name="Oval 67"/>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9</xdr:row>
      <xdr:rowOff>1038225</xdr:rowOff>
    </xdr:from>
    <xdr:to>
      <xdr:col>6</xdr:col>
      <xdr:colOff>0</xdr:colOff>
      <xdr:row>10</xdr:row>
      <xdr:rowOff>9525</xdr:rowOff>
    </xdr:to>
    <xdr:sp macro="" textlink="">
      <xdr:nvSpPr>
        <xdr:cNvPr id="111" name="Oval 68"/>
        <xdr:cNvSpPr>
          <a:spLocks noChangeArrowheads="1"/>
        </xdr:cNvSpPr>
      </xdr:nvSpPr>
      <xdr:spPr bwMode="auto">
        <a:xfrm>
          <a:off x="9134475" y="2847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9</xdr:row>
      <xdr:rowOff>1181100</xdr:rowOff>
    </xdr:from>
    <xdr:to>
      <xdr:col>5</xdr:col>
      <xdr:colOff>0</xdr:colOff>
      <xdr:row>10</xdr:row>
      <xdr:rowOff>152400</xdr:rowOff>
    </xdr:to>
    <xdr:sp macro="" textlink="">
      <xdr:nvSpPr>
        <xdr:cNvPr id="112" name="Oval 55"/>
        <xdr:cNvSpPr>
          <a:spLocks noChangeArrowheads="1"/>
        </xdr:cNvSpPr>
      </xdr:nvSpPr>
      <xdr:spPr bwMode="auto">
        <a:xfrm>
          <a:off x="8296275" y="2847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13" name="Oval 56"/>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14" name="Oval 57"/>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15" name="Oval 58"/>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16" name="Oval 60"/>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17" name="Oval 61"/>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18" name="Oval 62"/>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9</xdr:row>
      <xdr:rowOff>1038225</xdr:rowOff>
    </xdr:from>
    <xdr:to>
      <xdr:col>6</xdr:col>
      <xdr:colOff>0</xdr:colOff>
      <xdr:row>10</xdr:row>
      <xdr:rowOff>9525</xdr:rowOff>
    </xdr:to>
    <xdr:sp macro="" textlink="">
      <xdr:nvSpPr>
        <xdr:cNvPr id="119" name="Oval 63"/>
        <xdr:cNvSpPr>
          <a:spLocks noChangeArrowheads="1"/>
        </xdr:cNvSpPr>
      </xdr:nvSpPr>
      <xdr:spPr bwMode="auto">
        <a:xfrm>
          <a:off x="9134475" y="2847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9</xdr:row>
      <xdr:rowOff>1181100</xdr:rowOff>
    </xdr:from>
    <xdr:to>
      <xdr:col>5</xdr:col>
      <xdr:colOff>0</xdr:colOff>
      <xdr:row>10</xdr:row>
      <xdr:rowOff>152400</xdr:rowOff>
    </xdr:to>
    <xdr:sp macro="" textlink="">
      <xdr:nvSpPr>
        <xdr:cNvPr id="120" name="Oval 135"/>
        <xdr:cNvSpPr>
          <a:spLocks noChangeArrowheads="1"/>
        </xdr:cNvSpPr>
      </xdr:nvSpPr>
      <xdr:spPr bwMode="auto">
        <a:xfrm>
          <a:off x="8296275" y="2847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21" name="Oval 136"/>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22" name="Oval 137"/>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23" name="Oval 138"/>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24" name="Oval 140"/>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25" name="Oval 141"/>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26" name="Oval 142"/>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9</xdr:row>
      <xdr:rowOff>1038225</xdr:rowOff>
    </xdr:from>
    <xdr:to>
      <xdr:col>6</xdr:col>
      <xdr:colOff>0</xdr:colOff>
      <xdr:row>10</xdr:row>
      <xdr:rowOff>9525</xdr:rowOff>
    </xdr:to>
    <xdr:sp macro="" textlink="">
      <xdr:nvSpPr>
        <xdr:cNvPr id="127" name="Oval 143"/>
        <xdr:cNvSpPr>
          <a:spLocks noChangeArrowheads="1"/>
        </xdr:cNvSpPr>
      </xdr:nvSpPr>
      <xdr:spPr bwMode="auto">
        <a:xfrm>
          <a:off x="9134475" y="2847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9</xdr:row>
      <xdr:rowOff>1181100</xdr:rowOff>
    </xdr:from>
    <xdr:to>
      <xdr:col>5</xdr:col>
      <xdr:colOff>0</xdr:colOff>
      <xdr:row>10</xdr:row>
      <xdr:rowOff>152400</xdr:rowOff>
    </xdr:to>
    <xdr:sp macro="" textlink="">
      <xdr:nvSpPr>
        <xdr:cNvPr id="128" name="Oval 55"/>
        <xdr:cNvSpPr>
          <a:spLocks noChangeArrowheads="1"/>
        </xdr:cNvSpPr>
      </xdr:nvSpPr>
      <xdr:spPr bwMode="auto">
        <a:xfrm>
          <a:off x="8296275" y="2847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29" name="Oval 56"/>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30" name="Oval 57"/>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31" name="Oval 58"/>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32" name="Oval 60"/>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33" name="Oval 61"/>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34" name="Oval 62"/>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9</xdr:row>
      <xdr:rowOff>1038225</xdr:rowOff>
    </xdr:from>
    <xdr:to>
      <xdr:col>6</xdr:col>
      <xdr:colOff>0</xdr:colOff>
      <xdr:row>10</xdr:row>
      <xdr:rowOff>9525</xdr:rowOff>
    </xdr:to>
    <xdr:sp macro="" textlink="">
      <xdr:nvSpPr>
        <xdr:cNvPr id="135" name="Oval 63"/>
        <xdr:cNvSpPr>
          <a:spLocks noChangeArrowheads="1"/>
        </xdr:cNvSpPr>
      </xdr:nvSpPr>
      <xdr:spPr bwMode="auto">
        <a:xfrm>
          <a:off x="9134475" y="2847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9</xdr:row>
      <xdr:rowOff>1181100</xdr:rowOff>
    </xdr:from>
    <xdr:to>
      <xdr:col>5</xdr:col>
      <xdr:colOff>0</xdr:colOff>
      <xdr:row>10</xdr:row>
      <xdr:rowOff>152400</xdr:rowOff>
    </xdr:to>
    <xdr:sp macro="" textlink="">
      <xdr:nvSpPr>
        <xdr:cNvPr id="136" name="Oval 135"/>
        <xdr:cNvSpPr>
          <a:spLocks noChangeArrowheads="1"/>
        </xdr:cNvSpPr>
      </xdr:nvSpPr>
      <xdr:spPr bwMode="auto">
        <a:xfrm>
          <a:off x="8296275" y="2847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37" name="Oval 136"/>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38" name="Oval 137"/>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9</xdr:row>
      <xdr:rowOff>1171575</xdr:rowOff>
    </xdr:from>
    <xdr:to>
      <xdr:col>5</xdr:col>
      <xdr:colOff>0</xdr:colOff>
      <xdr:row>10</xdr:row>
      <xdr:rowOff>142875</xdr:rowOff>
    </xdr:to>
    <xdr:sp macro="" textlink="">
      <xdr:nvSpPr>
        <xdr:cNvPr id="139" name="Oval 138"/>
        <xdr:cNvSpPr>
          <a:spLocks noChangeArrowheads="1"/>
        </xdr:cNvSpPr>
      </xdr:nvSpPr>
      <xdr:spPr bwMode="auto">
        <a:xfrm>
          <a:off x="82962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40" name="Oval 140"/>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41" name="Oval 141"/>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9</xdr:row>
      <xdr:rowOff>1171575</xdr:rowOff>
    </xdr:from>
    <xdr:to>
      <xdr:col>6</xdr:col>
      <xdr:colOff>0</xdr:colOff>
      <xdr:row>10</xdr:row>
      <xdr:rowOff>142875</xdr:rowOff>
    </xdr:to>
    <xdr:sp macro="" textlink="">
      <xdr:nvSpPr>
        <xdr:cNvPr id="142" name="Oval 142"/>
        <xdr:cNvSpPr>
          <a:spLocks noChangeArrowheads="1"/>
        </xdr:cNvSpPr>
      </xdr:nvSpPr>
      <xdr:spPr bwMode="auto">
        <a:xfrm>
          <a:off x="9134475" y="2847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9</xdr:row>
      <xdr:rowOff>1038225</xdr:rowOff>
    </xdr:from>
    <xdr:to>
      <xdr:col>6</xdr:col>
      <xdr:colOff>0</xdr:colOff>
      <xdr:row>10</xdr:row>
      <xdr:rowOff>9525</xdr:rowOff>
    </xdr:to>
    <xdr:sp macro="" textlink="">
      <xdr:nvSpPr>
        <xdr:cNvPr id="143" name="Oval 143"/>
        <xdr:cNvSpPr>
          <a:spLocks noChangeArrowheads="1"/>
        </xdr:cNvSpPr>
      </xdr:nvSpPr>
      <xdr:spPr bwMode="auto">
        <a:xfrm>
          <a:off x="9134475" y="2847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10</xdr:row>
      <xdr:rowOff>1181100</xdr:rowOff>
    </xdr:from>
    <xdr:to>
      <xdr:col>5</xdr:col>
      <xdr:colOff>0</xdr:colOff>
      <xdr:row>11</xdr:row>
      <xdr:rowOff>152400</xdr:rowOff>
    </xdr:to>
    <xdr:sp macro="" textlink="">
      <xdr:nvSpPr>
        <xdr:cNvPr id="144" name="Oval 60"/>
        <xdr:cNvSpPr>
          <a:spLocks noChangeArrowheads="1"/>
        </xdr:cNvSpPr>
      </xdr:nvSpPr>
      <xdr:spPr bwMode="auto">
        <a:xfrm>
          <a:off x="8296275" y="3038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45" name="Oval 61"/>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46" name="Oval 62"/>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47" name="Oval 63"/>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48" name="Oval 65"/>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49" name="Oval 66"/>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50" name="Oval 67"/>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10</xdr:row>
      <xdr:rowOff>1038225</xdr:rowOff>
    </xdr:from>
    <xdr:to>
      <xdr:col>6</xdr:col>
      <xdr:colOff>0</xdr:colOff>
      <xdr:row>11</xdr:row>
      <xdr:rowOff>9525</xdr:rowOff>
    </xdr:to>
    <xdr:sp macro="" textlink="">
      <xdr:nvSpPr>
        <xdr:cNvPr id="151" name="Oval 68"/>
        <xdr:cNvSpPr>
          <a:spLocks noChangeArrowheads="1"/>
        </xdr:cNvSpPr>
      </xdr:nvSpPr>
      <xdr:spPr bwMode="auto">
        <a:xfrm>
          <a:off x="9134475" y="3038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10</xdr:row>
      <xdr:rowOff>1181100</xdr:rowOff>
    </xdr:from>
    <xdr:to>
      <xdr:col>5</xdr:col>
      <xdr:colOff>0</xdr:colOff>
      <xdr:row>11</xdr:row>
      <xdr:rowOff>152400</xdr:rowOff>
    </xdr:to>
    <xdr:sp macro="" textlink="">
      <xdr:nvSpPr>
        <xdr:cNvPr id="152" name="Oval 55"/>
        <xdr:cNvSpPr>
          <a:spLocks noChangeArrowheads="1"/>
        </xdr:cNvSpPr>
      </xdr:nvSpPr>
      <xdr:spPr bwMode="auto">
        <a:xfrm>
          <a:off x="8296275" y="3038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53" name="Oval 56"/>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54" name="Oval 57"/>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55" name="Oval 58"/>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56" name="Oval 60"/>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57" name="Oval 61"/>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58" name="Oval 62"/>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10</xdr:row>
      <xdr:rowOff>1038225</xdr:rowOff>
    </xdr:from>
    <xdr:to>
      <xdr:col>6</xdr:col>
      <xdr:colOff>0</xdr:colOff>
      <xdr:row>11</xdr:row>
      <xdr:rowOff>9525</xdr:rowOff>
    </xdr:to>
    <xdr:sp macro="" textlink="">
      <xdr:nvSpPr>
        <xdr:cNvPr id="159" name="Oval 63"/>
        <xdr:cNvSpPr>
          <a:spLocks noChangeArrowheads="1"/>
        </xdr:cNvSpPr>
      </xdr:nvSpPr>
      <xdr:spPr bwMode="auto">
        <a:xfrm>
          <a:off x="9134475" y="3038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10</xdr:row>
      <xdr:rowOff>1181100</xdr:rowOff>
    </xdr:from>
    <xdr:to>
      <xdr:col>5</xdr:col>
      <xdr:colOff>0</xdr:colOff>
      <xdr:row>11</xdr:row>
      <xdr:rowOff>152400</xdr:rowOff>
    </xdr:to>
    <xdr:sp macro="" textlink="">
      <xdr:nvSpPr>
        <xdr:cNvPr id="160" name="Oval 135"/>
        <xdr:cNvSpPr>
          <a:spLocks noChangeArrowheads="1"/>
        </xdr:cNvSpPr>
      </xdr:nvSpPr>
      <xdr:spPr bwMode="auto">
        <a:xfrm>
          <a:off x="8296275" y="3038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61" name="Oval 136"/>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62" name="Oval 137"/>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63" name="Oval 138"/>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64" name="Oval 140"/>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65" name="Oval 141"/>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66" name="Oval 142"/>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10</xdr:row>
      <xdr:rowOff>1038225</xdr:rowOff>
    </xdr:from>
    <xdr:to>
      <xdr:col>6</xdr:col>
      <xdr:colOff>0</xdr:colOff>
      <xdr:row>11</xdr:row>
      <xdr:rowOff>9525</xdr:rowOff>
    </xdr:to>
    <xdr:sp macro="" textlink="">
      <xdr:nvSpPr>
        <xdr:cNvPr id="167" name="Oval 143"/>
        <xdr:cNvSpPr>
          <a:spLocks noChangeArrowheads="1"/>
        </xdr:cNvSpPr>
      </xdr:nvSpPr>
      <xdr:spPr bwMode="auto">
        <a:xfrm>
          <a:off x="9134475" y="3038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10</xdr:row>
      <xdr:rowOff>1181100</xdr:rowOff>
    </xdr:from>
    <xdr:to>
      <xdr:col>5</xdr:col>
      <xdr:colOff>0</xdr:colOff>
      <xdr:row>11</xdr:row>
      <xdr:rowOff>152400</xdr:rowOff>
    </xdr:to>
    <xdr:sp macro="" textlink="">
      <xdr:nvSpPr>
        <xdr:cNvPr id="168" name="Oval 55"/>
        <xdr:cNvSpPr>
          <a:spLocks noChangeArrowheads="1"/>
        </xdr:cNvSpPr>
      </xdr:nvSpPr>
      <xdr:spPr bwMode="auto">
        <a:xfrm>
          <a:off x="8296275" y="3038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69" name="Oval 56"/>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70" name="Oval 57"/>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71" name="Oval 58"/>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72" name="Oval 60"/>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73" name="Oval 61"/>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74" name="Oval 62"/>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10</xdr:row>
      <xdr:rowOff>1038225</xdr:rowOff>
    </xdr:from>
    <xdr:to>
      <xdr:col>6</xdr:col>
      <xdr:colOff>0</xdr:colOff>
      <xdr:row>11</xdr:row>
      <xdr:rowOff>9525</xdr:rowOff>
    </xdr:to>
    <xdr:sp macro="" textlink="">
      <xdr:nvSpPr>
        <xdr:cNvPr id="175" name="Oval 63"/>
        <xdr:cNvSpPr>
          <a:spLocks noChangeArrowheads="1"/>
        </xdr:cNvSpPr>
      </xdr:nvSpPr>
      <xdr:spPr bwMode="auto">
        <a:xfrm>
          <a:off x="9134475" y="3038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10</xdr:row>
      <xdr:rowOff>1181100</xdr:rowOff>
    </xdr:from>
    <xdr:to>
      <xdr:col>5</xdr:col>
      <xdr:colOff>0</xdr:colOff>
      <xdr:row>11</xdr:row>
      <xdr:rowOff>152400</xdr:rowOff>
    </xdr:to>
    <xdr:sp macro="" textlink="">
      <xdr:nvSpPr>
        <xdr:cNvPr id="176" name="Oval 135"/>
        <xdr:cNvSpPr>
          <a:spLocks noChangeArrowheads="1"/>
        </xdr:cNvSpPr>
      </xdr:nvSpPr>
      <xdr:spPr bwMode="auto">
        <a:xfrm>
          <a:off x="8296275" y="3038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77" name="Oval 136"/>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78" name="Oval 137"/>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10</xdr:row>
      <xdr:rowOff>1171575</xdr:rowOff>
    </xdr:from>
    <xdr:to>
      <xdr:col>5</xdr:col>
      <xdr:colOff>0</xdr:colOff>
      <xdr:row>11</xdr:row>
      <xdr:rowOff>142875</xdr:rowOff>
    </xdr:to>
    <xdr:sp macro="" textlink="">
      <xdr:nvSpPr>
        <xdr:cNvPr id="179" name="Oval 138"/>
        <xdr:cNvSpPr>
          <a:spLocks noChangeArrowheads="1"/>
        </xdr:cNvSpPr>
      </xdr:nvSpPr>
      <xdr:spPr bwMode="auto">
        <a:xfrm>
          <a:off x="82962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80" name="Oval 140"/>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81" name="Oval 141"/>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10</xdr:row>
      <xdr:rowOff>1171575</xdr:rowOff>
    </xdr:from>
    <xdr:to>
      <xdr:col>6</xdr:col>
      <xdr:colOff>0</xdr:colOff>
      <xdr:row>11</xdr:row>
      <xdr:rowOff>142875</xdr:rowOff>
    </xdr:to>
    <xdr:sp macro="" textlink="">
      <xdr:nvSpPr>
        <xdr:cNvPr id="182" name="Oval 142"/>
        <xdr:cNvSpPr>
          <a:spLocks noChangeArrowheads="1"/>
        </xdr:cNvSpPr>
      </xdr:nvSpPr>
      <xdr:spPr bwMode="auto">
        <a:xfrm>
          <a:off x="9134475" y="3038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10</xdr:row>
      <xdr:rowOff>1038225</xdr:rowOff>
    </xdr:from>
    <xdr:to>
      <xdr:col>6</xdr:col>
      <xdr:colOff>0</xdr:colOff>
      <xdr:row>11</xdr:row>
      <xdr:rowOff>9525</xdr:rowOff>
    </xdr:to>
    <xdr:sp macro="" textlink="">
      <xdr:nvSpPr>
        <xdr:cNvPr id="183" name="Oval 143"/>
        <xdr:cNvSpPr>
          <a:spLocks noChangeArrowheads="1"/>
        </xdr:cNvSpPr>
      </xdr:nvSpPr>
      <xdr:spPr bwMode="auto">
        <a:xfrm>
          <a:off x="9134475" y="3038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11</xdr:row>
      <xdr:rowOff>1181100</xdr:rowOff>
    </xdr:from>
    <xdr:to>
      <xdr:col>5</xdr:col>
      <xdr:colOff>0</xdr:colOff>
      <xdr:row>12</xdr:row>
      <xdr:rowOff>152400</xdr:rowOff>
    </xdr:to>
    <xdr:sp macro="" textlink="">
      <xdr:nvSpPr>
        <xdr:cNvPr id="184" name="Oval 60"/>
        <xdr:cNvSpPr>
          <a:spLocks noChangeArrowheads="1"/>
        </xdr:cNvSpPr>
      </xdr:nvSpPr>
      <xdr:spPr bwMode="auto">
        <a:xfrm>
          <a:off x="8296275" y="3228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185" name="Oval 61"/>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186" name="Oval 62"/>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187" name="Oval 63"/>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188" name="Oval 65"/>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189" name="Oval 66"/>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190" name="Oval 67"/>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11</xdr:row>
      <xdr:rowOff>1038225</xdr:rowOff>
    </xdr:from>
    <xdr:to>
      <xdr:col>6</xdr:col>
      <xdr:colOff>0</xdr:colOff>
      <xdr:row>12</xdr:row>
      <xdr:rowOff>9525</xdr:rowOff>
    </xdr:to>
    <xdr:sp macro="" textlink="">
      <xdr:nvSpPr>
        <xdr:cNvPr id="191" name="Oval 68"/>
        <xdr:cNvSpPr>
          <a:spLocks noChangeArrowheads="1"/>
        </xdr:cNvSpPr>
      </xdr:nvSpPr>
      <xdr:spPr bwMode="auto">
        <a:xfrm>
          <a:off x="9134475" y="3228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11</xdr:row>
      <xdr:rowOff>1181100</xdr:rowOff>
    </xdr:from>
    <xdr:to>
      <xdr:col>5</xdr:col>
      <xdr:colOff>0</xdr:colOff>
      <xdr:row>12</xdr:row>
      <xdr:rowOff>152400</xdr:rowOff>
    </xdr:to>
    <xdr:sp macro="" textlink="">
      <xdr:nvSpPr>
        <xdr:cNvPr id="192" name="Oval 55"/>
        <xdr:cNvSpPr>
          <a:spLocks noChangeArrowheads="1"/>
        </xdr:cNvSpPr>
      </xdr:nvSpPr>
      <xdr:spPr bwMode="auto">
        <a:xfrm>
          <a:off x="8296275" y="3228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193" name="Oval 56"/>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194" name="Oval 57"/>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195" name="Oval 58"/>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196" name="Oval 60"/>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197" name="Oval 61"/>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198" name="Oval 62"/>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11</xdr:row>
      <xdr:rowOff>1038225</xdr:rowOff>
    </xdr:from>
    <xdr:to>
      <xdr:col>6</xdr:col>
      <xdr:colOff>0</xdr:colOff>
      <xdr:row>12</xdr:row>
      <xdr:rowOff>9525</xdr:rowOff>
    </xdr:to>
    <xdr:sp macro="" textlink="">
      <xdr:nvSpPr>
        <xdr:cNvPr id="199" name="Oval 63"/>
        <xdr:cNvSpPr>
          <a:spLocks noChangeArrowheads="1"/>
        </xdr:cNvSpPr>
      </xdr:nvSpPr>
      <xdr:spPr bwMode="auto">
        <a:xfrm>
          <a:off x="9134475" y="3228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11</xdr:row>
      <xdr:rowOff>1181100</xdr:rowOff>
    </xdr:from>
    <xdr:to>
      <xdr:col>5</xdr:col>
      <xdr:colOff>0</xdr:colOff>
      <xdr:row>12</xdr:row>
      <xdr:rowOff>152400</xdr:rowOff>
    </xdr:to>
    <xdr:sp macro="" textlink="">
      <xdr:nvSpPr>
        <xdr:cNvPr id="200" name="Oval 135"/>
        <xdr:cNvSpPr>
          <a:spLocks noChangeArrowheads="1"/>
        </xdr:cNvSpPr>
      </xdr:nvSpPr>
      <xdr:spPr bwMode="auto">
        <a:xfrm>
          <a:off x="8296275" y="3228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01" name="Oval 136"/>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02" name="Oval 137"/>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03" name="Oval 138"/>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04" name="Oval 140"/>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05" name="Oval 141"/>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06" name="Oval 142"/>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11</xdr:row>
      <xdr:rowOff>1038225</xdr:rowOff>
    </xdr:from>
    <xdr:to>
      <xdr:col>6</xdr:col>
      <xdr:colOff>0</xdr:colOff>
      <xdr:row>12</xdr:row>
      <xdr:rowOff>9525</xdr:rowOff>
    </xdr:to>
    <xdr:sp macro="" textlink="">
      <xdr:nvSpPr>
        <xdr:cNvPr id="207" name="Oval 143"/>
        <xdr:cNvSpPr>
          <a:spLocks noChangeArrowheads="1"/>
        </xdr:cNvSpPr>
      </xdr:nvSpPr>
      <xdr:spPr bwMode="auto">
        <a:xfrm>
          <a:off x="9134475" y="3228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11</xdr:row>
      <xdr:rowOff>1181100</xdr:rowOff>
    </xdr:from>
    <xdr:to>
      <xdr:col>5</xdr:col>
      <xdr:colOff>0</xdr:colOff>
      <xdr:row>12</xdr:row>
      <xdr:rowOff>152400</xdr:rowOff>
    </xdr:to>
    <xdr:sp macro="" textlink="">
      <xdr:nvSpPr>
        <xdr:cNvPr id="208" name="Oval 55"/>
        <xdr:cNvSpPr>
          <a:spLocks noChangeArrowheads="1"/>
        </xdr:cNvSpPr>
      </xdr:nvSpPr>
      <xdr:spPr bwMode="auto">
        <a:xfrm>
          <a:off x="8296275" y="3228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09" name="Oval 56"/>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10" name="Oval 57"/>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11" name="Oval 58"/>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12" name="Oval 60"/>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13" name="Oval 61"/>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14" name="Oval 62"/>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11</xdr:row>
      <xdr:rowOff>1038225</xdr:rowOff>
    </xdr:from>
    <xdr:to>
      <xdr:col>6</xdr:col>
      <xdr:colOff>0</xdr:colOff>
      <xdr:row>12</xdr:row>
      <xdr:rowOff>9525</xdr:rowOff>
    </xdr:to>
    <xdr:sp macro="" textlink="">
      <xdr:nvSpPr>
        <xdr:cNvPr id="215" name="Oval 63"/>
        <xdr:cNvSpPr>
          <a:spLocks noChangeArrowheads="1"/>
        </xdr:cNvSpPr>
      </xdr:nvSpPr>
      <xdr:spPr bwMode="auto">
        <a:xfrm>
          <a:off x="9134475" y="3228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11</xdr:row>
      <xdr:rowOff>1181100</xdr:rowOff>
    </xdr:from>
    <xdr:to>
      <xdr:col>5</xdr:col>
      <xdr:colOff>0</xdr:colOff>
      <xdr:row>12</xdr:row>
      <xdr:rowOff>152400</xdr:rowOff>
    </xdr:to>
    <xdr:sp macro="" textlink="">
      <xdr:nvSpPr>
        <xdr:cNvPr id="216" name="Oval 135"/>
        <xdr:cNvSpPr>
          <a:spLocks noChangeArrowheads="1"/>
        </xdr:cNvSpPr>
      </xdr:nvSpPr>
      <xdr:spPr bwMode="auto">
        <a:xfrm>
          <a:off x="8296275" y="3228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17" name="Oval 136"/>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18" name="Oval 137"/>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11</xdr:row>
      <xdr:rowOff>1171575</xdr:rowOff>
    </xdr:from>
    <xdr:to>
      <xdr:col>5</xdr:col>
      <xdr:colOff>0</xdr:colOff>
      <xdr:row>12</xdr:row>
      <xdr:rowOff>142875</xdr:rowOff>
    </xdr:to>
    <xdr:sp macro="" textlink="">
      <xdr:nvSpPr>
        <xdr:cNvPr id="219" name="Oval 138"/>
        <xdr:cNvSpPr>
          <a:spLocks noChangeArrowheads="1"/>
        </xdr:cNvSpPr>
      </xdr:nvSpPr>
      <xdr:spPr bwMode="auto">
        <a:xfrm>
          <a:off x="82962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20" name="Oval 140"/>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21" name="Oval 141"/>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11</xdr:row>
      <xdr:rowOff>1171575</xdr:rowOff>
    </xdr:from>
    <xdr:to>
      <xdr:col>6</xdr:col>
      <xdr:colOff>0</xdr:colOff>
      <xdr:row>12</xdr:row>
      <xdr:rowOff>142875</xdr:rowOff>
    </xdr:to>
    <xdr:sp macro="" textlink="">
      <xdr:nvSpPr>
        <xdr:cNvPr id="222" name="Oval 142"/>
        <xdr:cNvSpPr>
          <a:spLocks noChangeArrowheads="1"/>
        </xdr:cNvSpPr>
      </xdr:nvSpPr>
      <xdr:spPr bwMode="auto">
        <a:xfrm>
          <a:off x="9134475" y="3228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11</xdr:row>
      <xdr:rowOff>1038225</xdr:rowOff>
    </xdr:from>
    <xdr:to>
      <xdr:col>6</xdr:col>
      <xdr:colOff>0</xdr:colOff>
      <xdr:row>12</xdr:row>
      <xdr:rowOff>9525</xdr:rowOff>
    </xdr:to>
    <xdr:sp macro="" textlink="">
      <xdr:nvSpPr>
        <xdr:cNvPr id="223" name="Oval 143"/>
        <xdr:cNvSpPr>
          <a:spLocks noChangeArrowheads="1"/>
        </xdr:cNvSpPr>
      </xdr:nvSpPr>
      <xdr:spPr bwMode="auto">
        <a:xfrm>
          <a:off x="9134475" y="3228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12</xdr:row>
      <xdr:rowOff>1181100</xdr:rowOff>
    </xdr:from>
    <xdr:to>
      <xdr:col>5</xdr:col>
      <xdr:colOff>0</xdr:colOff>
      <xdr:row>13</xdr:row>
      <xdr:rowOff>152400</xdr:rowOff>
    </xdr:to>
    <xdr:sp macro="" textlink="">
      <xdr:nvSpPr>
        <xdr:cNvPr id="224" name="Oval 60"/>
        <xdr:cNvSpPr>
          <a:spLocks noChangeArrowheads="1"/>
        </xdr:cNvSpPr>
      </xdr:nvSpPr>
      <xdr:spPr bwMode="auto">
        <a:xfrm>
          <a:off x="8296275" y="3419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25" name="Oval 61"/>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26" name="Oval 62"/>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27" name="Oval 63"/>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28" name="Oval 65"/>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29" name="Oval 66"/>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30" name="Oval 67"/>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12</xdr:row>
      <xdr:rowOff>1038225</xdr:rowOff>
    </xdr:from>
    <xdr:to>
      <xdr:col>6</xdr:col>
      <xdr:colOff>0</xdr:colOff>
      <xdr:row>13</xdr:row>
      <xdr:rowOff>9525</xdr:rowOff>
    </xdr:to>
    <xdr:sp macro="" textlink="">
      <xdr:nvSpPr>
        <xdr:cNvPr id="231" name="Oval 68"/>
        <xdr:cNvSpPr>
          <a:spLocks noChangeArrowheads="1"/>
        </xdr:cNvSpPr>
      </xdr:nvSpPr>
      <xdr:spPr bwMode="auto">
        <a:xfrm>
          <a:off x="9134475" y="3419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12</xdr:row>
      <xdr:rowOff>1181100</xdr:rowOff>
    </xdr:from>
    <xdr:to>
      <xdr:col>5</xdr:col>
      <xdr:colOff>0</xdr:colOff>
      <xdr:row>13</xdr:row>
      <xdr:rowOff>152400</xdr:rowOff>
    </xdr:to>
    <xdr:sp macro="" textlink="">
      <xdr:nvSpPr>
        <xdr:cNvPr id="232" name="Oval 55"/>
        <xdr:cNvSpPr>
          <a:spLocks noChangeArrowheads="1"/>
        </xdr:cNvSpPr>
      </xdr:nvSpPr>
      <xdr:spPr bwMode="auto">
        <a:xfrm>
          <a:off x="8296275" y="3419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33" name="Oval 56"/>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34" name="Oval 57"/>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35" name="Oval 58"/>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36" name="Oval 60"/>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37" name="Oval 61"/>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38" name="Oval 62"/>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12</xdr:row>
      <xdr:rowOff>1038225</xdr:rowOff>
    </xdr:from>
    <xdr:to>
      <xdr:col>6</xdr:col>
      <xdr:colOff>0</xdr:colOff>
      <xdr:row>13</xdr:row>
      <xdr:rowOff>9525</xdr:rowOff>
    </xdr:to>
    <xdr:sp macro="" textlink="">
      <xdr:nvSpPr>
        <xdr:cNvPr id="239" name="Oval 63"/>
        <xdr:cNvSpPr>
          <a:spLocks noChangeArrowheads="1"/>
        </xdr:cNvSpPr>
      </xdr:nvSpPr>
      <xdr:spPr bwMode="auto">
        <a:xfrm>
          <a:off x="9134475" y="3419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12</xdr:row>
      <xdr:rowOff>1181100</xdr:rowOff>
    </xdr:from>
    <xdr:to>
      <xdr:col>5</xdr:col>
      <xdr:colOff>0</xdr:colOff>
      <xdr:row>13</xdr:row>
      <xdr:rowOff>152400</xdr:rowOff>
    </xdr:to>
    <xdr:sp macro="" textlink="">
      <xdr:nvSpPr>
        <xdr:cNvPr id="240" name="Oval 135"/>
        <xdr:cNvSpPr>
          <a:spLocks noChangeArrowheads="1"/>
        </xdr:cNvSpPr>
      </xdr:nvSpPr>
      <xdr:spPr bwMode="auto">
        <a:xfrm>
          <a:off x="8296275" y="3419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41" name="Oval 136"/>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42" name="Oval 137"/>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43" name="Oval 138"/>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44" name="Oval 140"/>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45" name="Oval 141"/>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46" name="Oval 142"/>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12</xdr:row>
      <xdr:rowOff>1038225</xdr:rowOff>
    </xdr:from>
    <xdr:to>
      <xdr:col>6</xdr:col>
      <xdr:colOff>0</xdr:colOff>
      <xdr:row>13</xdr:row>
      <xdr:rowOff>9525</xdr:rowOff>
    </xdr:to>
    <xdr:sp macro="" textlink="">
      <xdr:nvSpPr>
        <xdr:cNvPr id="247" name="Oval 143"/>
        <xdr:cNvSpPr>
          <a:spLocks noChangeArrowheads="1"/>
        </xdr:cNvSpPr>
      </xdr:nvSpPr>
      <xdr:spPr bwMode="auto">
        <a:xfrm>
          <a:off x="9134475" y="3419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12</xdr:row>
      <xdr:rowOff>1181100</xdr:rowOff>
    </xdr:from>
    <xdr:to>
      <xdr:col>5</xdr:col>
      <xdr:colOff>0</xdr:colOff>
      <xdr:row>13</xdr:row>
      <xdr:rowOff>152400</xdr:rowOff>
    </xdr:to>
    <xdr:sp macro="" textlink="">
      <xdr:nvSpPr>
        <xdr:cNvPr id="248" name="Oval 55"/>
        <xdr:cNvSpPr>
          <a:spLocks noChangeArrowheads="1"/>
        </xdr:cNvSpPr>
      </xdr:nvSpPr>
      <xdr:spPr bwMode="auto">
        <a:xfrm>
          <a:off x="8296275" y="3419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49" name="Oval 56"/>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50" name="Oval 57"/>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51" name="Oval 58"/>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52" name="Oval 60"/>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53" name="Oval 61"/>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54" name="Oval 62"/>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12</xdr:row>
      <xdr:rowOff>1038225</xdr:rowOff>
    </xdr:from>
    <xdr:to>
      <xdr:col>6</xdr:col>
      <xdr:colOff>0</xdr:colOff>
      <xdr:row>13</xdr:row>
      <xdr:rowOff>9525</xdr:rowOff>
    </xdr:to>
    <xdr:sp macro="" textlink="">
      <xdr:nvSpPr>
        <xdr:cNvPr id="255" name="Oval 63"/>
        <xdr:cNvSpPr>
          <a:spLocks noChangeArrowheads="1"/>
        </xdr:cNvSpPr>
      </xdr:nvSpPr>
      <xdr:spPr bwMode="auto">
        <a:xfrm>
          <a:off x="9134475" y="3419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12</xdr:row>
      <xdr:rowOff>1181100</xdr:rowOff>
    </xdr:from>
    <xdr:to>
      <xdr:col>5</xdr:col>
      <xdr:colOff>0</xdr:colOff>
      <xdr:row>13</xdr:row>
      <xdr:rowOff>152400</xdr:rowOff>
    </xdr:to>
    <xdr:sp macro="" textlink="">
      <xdr:nvSpPr>
        <xdr:cNvPr id="256" name="Oval 135"/>
        <xdr:cNvSpPr>
          <a:spLocks noChangeArrowheads="1"/>
        </xdr:cNvSpPr>
      </xdr:nvSpPr>
      <xdr:spPr bwMode="auto">
        <a:xfrm>
          <a:off x="8296275" y="34194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57" name="Oval 136"/>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58" name="Oval 137"/>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12</xdr:row>
      <xdr:rowOff>1171575</xdr:rowOff>
    </xdr:from>
    <xdr:to>
      <xdr:col>5</xdr:col>
      <xdr:colOff>0</xdr:colOff>
      <xdr:row>13</xdr:row>
      <xdr:rowOff>142875</xdr:rowOff>
    </xdr:to>
    <xdr:sp macro="" textlink="">
      <xdr:nvSpPr>
        <xdr:cNvPr id="259" name="Oval 138"/>
        <xdr:cNvSpPr>
          <a:spLocks noChangeArrowheads="1"/>
        </xdr:cNvSpPr>
      </xdr:nvSpPr>
      <xdr:spPr bwMode="auto">
        <a:xfrm>
          <a:off x="82962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60" name="Oval 140"/>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61" name="Oval 141"/>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12</xdr:row>
      <xdr:rowOff>1171575</xdr:rowOff>
    </xdr:from>
    <xdr:to>
      <xdr:col>6</xdr:col>
      <xdr:colOff>0</xdr:colOff>
      <xdr:row>13</xdr:row>
      <xdr:rowOff>142875</xdr:rowOff>
    </xdr:to>
    <xdr:sp macro="" textlink="">
      <xdr:nvSpPr>
        <xdr:cNvPr id="262" name="Oval 142"/>
        <xdr:cNvSpPr>
          <a:spLocks noChangeArrowheads="1"/>
        </xdr:cNvSpPr>
      </xdr:nvSpPr>
      <xdr:spPr bwMode="auto">
        <a:xfrm>
          <a:off x="9134475" y="34194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12</xdr:row>
      <xdr:rowOff>1038225</xdr:rowOff>
    </xdr:from>
    <xdr:to>
      <xdr:col>6</xdr:col>
      <xdr:colOff>0</xdr:colOff>
      <xdr:row>13</xdr:row>
      <xdr:rowOff>9525</xdr:rowOff>
    </xdr:to>
    <xdr:sp macro="" textlink="">
      <xdr:nvSpPr>
        <xdr:cNvPr id="263" name="Oval 143"/>
        <xdr:cNvSpPr>
          <a:spLocks noChangeArrowheads="1"/>
        </xdr:cNvSpPr>
      </xdr:nvSpPr>
      <xdr:spPr bwMode="auto">
        <a:xfrm>
          <a:off x="9134475" y="34194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13</xdr:row>
      <xdr:rowOff>1181100</xdr:rowOff>
    </xdr:from>
    <xdr:to>
      <xdr:col>5</xdr:col>
      <xdr:colOff>0</xdr:colOff>
      <xdr:row>14</xdr:row>
      <xdr:rowOff>152400</xdr:rowOff>
    </xdr:to>
    <xdr:sp macro="" textlink="">
      <xdr:nvSpPr>
        <xdr:cNvPr id="264" name="Oval 60"/>
        <xdr:cNvSpPr>
          <a:spLocks noChangeArrowheads="1"/>
        </xdr:cNvSpPr>
      </xdr:nvSpPr>
      <xdr:spPr bwMode="auto">
        <a:xfrm>
          <a:off x="8296275" y="37052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65" name="Oval 61"/>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66" name="Oval 62"/>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67" name="Oval 63"/>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68" name="Oval 65"/>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69" name="Oval 66"/>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70" name="Oval 67"/>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13</xdr:row>
      <xdr:rowOff>1038225</xdr:rowOff>
    </xdr:from>
    <xdr:to>
      <xdr:col>6</xdr:col>
      <xdr:colOff>0</xdr:colOff>
      <xdr:row>14</xdr:row>
      <xdr:rowOff>9525</xdr:rowOff>
    </xdr:to>
    <xdr:sp macro="" textlink="">
      <xdr:nvSpPr>
        <xdr:cNvPr id="271" name="Oval 68"/>
        <xdr:cNvSpPr>
          <a:spLocks noChangeArrowheads="1"/>
        </xdr:cNvSpPr>
      </xdr:nvSpPr>
      <xdr:spPr bwMode="auto">
        <a:xfrm>
          <a:off x="9134475" y="37052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13</xdr:row>
      <xdr:rowOff>1181100</xdr:rowOff>
    </xdr:from>
    <xdr:to>
      <xdr:col>5</xdr:col>
      <xdr:colOff>0</xdr:colOff>
      <xdr:row>14</xdr:row>
      <xdr:rowOff>152400</xdr:rowOff>
    </xdr:to>
    <xdr:sp macro="" textlink="">
      <xdr:nvSpPr>
        <xdr:cNvPr id="272" name="Oval 55"/>
        <xdr:cNvSpPr>
          <a:spLocks noChangeArrowheads="1"/>
        </xdr:cNvSpPr>
      </xdr:nvSpPr>
      <xdr:spPr bwMode="auto">
        <a:xfrm>
          <a:off x="8296275" y="37052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73" name="Oval 56"/>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74" name="Oval 57"/>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75" name="Oval 58"/>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76" name="Oval 60"/>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77" name="Oval 61"/>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78" name="Oval 62"/>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13</xdr:row>
      <xdr:rowOff>1038225</xdr:rowOff>
    </xdr:from>
    <xdr:to>
      <xdr:col>6</xdr:col>
      <xdr:colOff>0</xdr:colOff>
      <xdr:row>14</xdr:row>
      <xdr:rowOff>9525</xdr:rowOff>
    </xdr:to>
    <xdr:sp macro="" textlink="">
      <xdr:nvSpPr>
        <xdr:cNvPr id="279" name="Oval 63"/>
        <xdr:cNvSpPr>
          <a:spLocks noChangeArrowheads="1"/>
        </xdr:cNvSpPr>
      </xdr:nvSpPr>
      <xdr:spPr bwMode="auto">
        <a:xfrm>
          <a:off x="9134475" y="37052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13</xdr:row>
      <xdr:rowOff>1181100</xdr:rowOff>
    </xdr:from>
    <xdr:to>
      <xdr:col>5</xdr:col>
      <xdr:colOff>0</xdr:colOff>
      <xdr:row>14</xdr:row>
      <xdr:rowOff>152400</xdr:rowOff>
    </xdr:to>
    <xdr:sp macro="" textlink="">
      <xdr:nvSpPr>
        <xdr:cNvPr id="280" name="Oval 135"/>
        <xdr:cNvSpPr>
          <a:spLocks noChangeArrowheads="1"/>
        </xdr:cNvSpPr>
      </xdr:nvSpPr>
      <xdr:spPr bwMode="auto">
        <a:xfrm>
          <a:off x="8296275" y="37052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81" name="Oval 136"/>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82" name="Oval 137"/>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83" name="Oval 138"/>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84" name="Oval 140"/>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85" name="Oval 141"/>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86" name="Oval 142"/>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13</xdr:row>
      <xdr:rowOff>1038225</xdr:rowOff>
    </xdr:from>
    <xdr:to>
      <xdr:col>6</xdr:col>
      <xdr:colOff>0</xdr:colOff>
      <xdr:row>14</xdr:row>
      <xdr:rowOff>9525</xdr:rowOff>
    </xdr:to>
    <xdr:sp macro="" textlink="">
      <xdr:nvSpPr>
        <xdr:cNvPr id="287" name="Oval 143"/>
        <xdr:cNvSpPr>
          <a:spLocks noChangeArrowheads="1"/>
        </xdr:cNvSpPr>
      </xdr:nvSpPr>
      <xdr:spPr bwMode="auto">
        <a:xfrm>
          <a:off x="9134475" y="37052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13</xdr:row>
      <xdr:rowOff>1181100</xdr:rowOff>
    </xdr:from>
    <xdr:to>
      <xdr:col>5</xdr:col>
      <xdr:colOff>0</xdr:colOff>
      <xdr:row>14</xdr:row>
      <xdr:rowOff>152400</xdr:rowOff>
    </xdr:to>
    <xdr:sp macro="" textlink="">
      <xdr:nvSpPr>
        <xdr:cNvPr id="288" name="Oval 55"/>
        <xdr:cNvSpPr>
          <a:spLocks noChangeArrowheads="1"/>
        </xdr:cNvSpPr>
      </xdr:nvSpPr>
      <xdr:spPr bwMode="auto">
        <a:xfrm>
          <a:off x="8296275" y="37052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89" name="Oval 56"/>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90" name="Oval 57"/>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91" name="Oval 58"/>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92" name="Oval 60"/>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93" name="Oval 61"/>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294" name="Oval 62"/>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13</xdr:row>
      <xdr:rowOff>1038225</xdr:rowOff>
    </xdr:from>
    <xdr:to>
      <xdr:col>6</xdr:col>
      <xdr:colOff>0</xdr:colOff>
      <xdr:row>14</xdr:row>
      <xdr:rowOff>9525</xdr:rowOff>
    </xdr:to>
    <xdr:sp macro="" textlink="">
      <xdr:nvSpPr>
        <xdr:cNvPr id="295" name="Oval 63"/>
        <xdr:cNvSpPr>
          <a:spLocks noChangeArrowheads="1"/>
        </xdr:cNvSpPr>
      </xdr:nvSpPr>
      <xdr:spPr bwMode="auto">
        <a:xfrm>
          <a:off x="9134475" y="37052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13</xdr:row>
      <xdr:rowOff>1181100</xdr:rowOff>
    </xdr:from>
    <xdr:to>
      <xdr:col>5</xdr:col>
      <xdr:colOff>0</xdr:colOff>
      <xdr:row>14</xdr:row>
      <xdr:rowOff>152400</xdr:rowOff>
    </xdr:to>
    <xdr:sp macro="" textlink="">
      <xdr:nvSpPr>
        <xdr:cNvPr id="296" name="Oval 135"/>
        <xdr:cNvSpPr>
          <a:spLocks noChangeArrowheads="1"/>
        </xdr:cNvSpPr>
      </xdr:nvSpPr>
      <xdr:spPr bwMode="auto">
        <a:xfrm>
          <a:off x="8296275" y="37052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97" name="Oval 136"/>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98" name="Oval 137"/>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13</xdr:row>
      <xdr:rowOff>1171575</xdr:rowOff>
    </xdr:from>
    <xdr:to>
      <xdr:col>5</xdr:col>
      <xdr:colOff>0</xdr:colOff>
      <xdr:row>14</xdr:row>
      <xdr:rowOff>142875</xdr:rowOff>
    </xdr:to>
    <xdr:sp macro="" textlink="">
      <xdr:nvSpPr>
        <xdr:cNvPr id="299" name="Oval 138"/>
        <xdr:cNvSpPr>
          <a:spLocks noChangeArrowheads="1"/>
        </xdr:cNvSpPr>
      </xdr:nvSpPr>
      <xdr:spPr bwMode="auto">
        <a:xfrm>
          <a:off x="82962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300" name="Oval 140"/>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301" name="Oval 141"/>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13</xdr:row>
      <xdr:rowOff>1171575</xdr:rowOff>
    </xdr:from>
    <xdr:to>
      <xdr:col>6</xdr:col>
      <xdr:colOff>0</xdr:colOff>
      <xdr:row>14</xdr:row>
      <xdr:rowOff>142875</xdr:rowOff>
    </xdr:to>
    <xdr:sp macro="" textlink="">
      <xdr:nvSpPr>
        <xdr:cNvPr id="302" name="Oval 142"/>
        <xdr:cNvSpPr>
          <a:spLocks noChangeArrowheads="1"/>
        </xdr:cNvSpPr>
      </xdr:nvSpPr>
      <xdr:spPr bwMode="auto">
        <a:xfrm>
          <a:off x="9134475" y="37052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13</xdr:row>
      <xdr:rowOff>1038225</xdr:rowOff>
    </xdr:from>
    <xdr:to>
      <xdr:col>6</xdr:col>
      <xdr:colOff>0</xdr:colOff>
      <xdr:row>14</xdr:row>
      <xdr:rowOff>9525</xdr:rowOff>
    </xdr:to>
    <xdr:sp macro="" textlink="">
      <xdr:nvSpPr>
        <xdr:cNvPr id="303" name="Oval 143"/>
        <xdr:cNvSpPr>
          <a:spLocks noChangeArrowheads="1"/>
        </xdr:cNvSpPr>
      </xdr:nvSpPr>
      <xdr:spPr bwMode="auto">
        <a:xfrm>
          <a:off x="9134475" y="37052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16</xdr:row>
      <xdr:rowOff>1181100</xdr:rowOff>
    </xdr:from>
    <xdr:to>
      <xdr:col>5</xdr:col>
      <xdr:colOff>0</xdr:colOff>
      <xdr:row>17</xdr:row>
      <xdr:rowOff>152400</xdr:rowOff>
    </xdr:to>
    <xdr:sp macro="" textlink="">
      <xdr:nvSpPr>
        <xdr:cNvPr id="304" name="Oval 60"/>
        <xdr:cNvSpPr>
          <a:spLocks noChangeArrowheads="1"/>
        </xdr:cNvSpPr>
      </xdr:nvSpPr>
      <xdr:spPr bwMode="auto">
        <a:xfrm>
          <a:off x="8296275" y="4371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05" name="Oval 61"/>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06" name="Oval 62"/>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07" name="Oval 63"/>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08" name="Oval 65"/>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09" name="Oval 66"/>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10" name="Oval 67"/>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16</xdr:row>
      <xdr:rowOff>1038225</xdr:rowOff>
    </xdr:from>
    <xdr:to>
      <xdr:col>6</xdr:col>
      <xdr:colOff>0</xdr:colOff>
      <xdr:row>17</xdr:row>
      <xdr:rowOff>9525</xdr:rowOff>
    </xdr:to>
    <xdr:sp macro="" textlink="">
      <xdr:nvSpPr>
        <xdr:cNvPr id="311" name="Oval 68"/>
        <xdr:cNvSpPr>
          <a:spLocks noChangeArrowheads="1"/>
        </xdr:cNvSpPr>
      </xdr:nvSpPr>
      <xdr:spPr bwMode="auto">
        <a:xfrm>
          <a:off x="9134475" y="4371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16</xdr:row>
      <xdr:rowOff>1181100</xdr:rowOff>
    </xdr:from>
    <xdr:to>
      <xdr:col>5</xdr:col>
      <xdr:colOff>0</xdr:colOff>
      <xdr:row>17</xdr:row>
      <xdr:rowOff>152400</xdr:rowOff>
    </xdr:to>
    <xdr:sp macro="" textlink="">
      <xdr:nvSpPr>
        <xdr:cNvPr id="312" name="Oval 55"/>
        <xdr:cNvSpPr>
          <a:spLocks noChangeArrowheads="1"/>
        </xdr:cNvSpPr>
      </xdr:nvSpPr>
      <xdr:spPr bwMode="auto">
        <a:xfrm>
          <a:off x="8296275" y="4371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13" name="Oval 56"/>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14" name="Oval 57"/>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15" name="Oval 58"/>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16" name="Oval 60"/>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17" name="Oval 61"/>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18" name="Oval 62"/>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16</xdr:row>
      <xdr:rowOff>1038225</xdr:rowOff>
    </xdr:from>
    <xdr:to>
      <xdr:col>6</xdr:col>
      <xdr:colOff>0</xdr:colOff>
      <xdr:row>17</xdr:row>
      <xdr:rowOff>9525</xdr:rowOff>
    </xdr:to>
    <xdr:sp macro="" textlink="">
      <xdr:nvSpPr>
        <xdr:cNvPr id="319" name="Oval 63"/>
        <xdr:cNvSpPr>
          <a:spLocks noChangeArrowheads="1"/>
        </xdr:cNvSpPr>
      </xdr:nvSpPr>
      <xdr:spPr bwMode="auto">
        <a:xfrm>
          <a:off x="9134475" y="4371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16</xdr:row>
      <xdr:rowOff>1181100</xdr:rowOff>
    </xdr:from>
    <xdr:to>
      <xdr:col>5</xdr:col>
      <xdr:colOff>0</xdr:colOff>
      <xdr:row>17</xdr:row>
      <xdr:rowOff>152400</xdr:rowOff>
    </xdr:to>
    <xdr:sp macro="" textlink="">
      <xdr:nvSpPr>
        <xdr:cNvPr id="320" name="Oval 135"/>
        <xdr:cNvSpPr>
          <a:spLocks noChangeArrowheads="1"/>
        </xdr:cNvSpPr>
      </xdr:nvSpPr>
      <xdr:spPr bwMode="auto">
        <a:xfrm>
          <a:off x="8296275" y="4371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21" name="Oval 136"/>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22" name="Oval 137"/>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23" name="Oval 138"/>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24" name="Oval 140"/>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25" name="Oval 141"/>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26" name="Oval 142"/>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16</xdr:row>
      <xdr:rowOff>1038225</xdr:rowOff>
    </xdr:from>
    <xdr:to>
      <xdr:col>6</xdr:col>
      <xdr:colOff>0</xdr:colOff>
      <xdr:row>17</xdr:row>
      <xdr:rowOff>9525</xdr:rowOff>
    </xdr:to>
    <xdr:sp macro="" textlink="">
      <xdr:nvSpPr>
        <xdr:cNvPr id="327" name="Oval 143"/>
        <xdr:cNvSpPr>
          <a:spLocks noChangeArrowheads="1"/>
        </xdr:cNvSpPr>
      </xdr:nvSpPr>
      <xdr:spPr bwMode="auto">
        <a:xfrm>
          <a:off x="9134475" y="4371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16</xdr:row>
      <xdr:rowOff>1181100</xdr:rowOff>
    </xdr:from>
    <xdr:to>
      <xdr:col>5</xdr:col>
      <xdr:colOff>0</xdr:colOff>
      <xdr:row>17</xdr:row>
      <xdr:rowOff>152400</xdr:rowOff>
    </xdr:to>
    <xdr:sp macro="" textlink="">
      <xdr:nvSpPr>
        <xdr:cNvPr id="328" name="Oval 55"/>
        <xdr:cNvSpPr>
          <a:spLocks noChangeArrowheads="1"/>
        </xdr:cNvSpPr>
      </xdr:nvSpPr>
      <xdr:spPr bwMode="auto">
        <a:xfrm>
          <a:off x="8296275" y="4371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29" name="Oval 56"/>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30" name="Oval 57"/>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31" name="Oval 58"/>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32" name="Oval 60"/>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33" name="Oval 61"/>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34" name="Oval 62"/>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16</xdr:row>
      <xdr:rowOff>1038225</xdr:rowOff>
    </xdr:from>
    <xdr:to>
      <xdr:col>6</xdr:col>
      <xdr:colOff>0</xdr:colOff>
      <xdr:row>17</xdr:row>
      <xdr:rowOff>9525</xdr:rowOff>
    </xdr:to>
    <xdr:sp macro="" textlink="">
      <xdr:nvSpPr>
        <xdr:cNvPr id="335" name="Oval 63"/>
        <xdr:cNvSpPr>
          <a:spLocks noChangeArrowheads="1"/>
        </xdr:cNvSpPr>
      </xdr:nvSpPr>
      <xdr:spPr bwMode="auto">
        <a:xfrm>
          <a:off x="9134475" y="4371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16</xdr:row>
      <xdr:rowOff>1181100</xdr:rowOff>
    </xdr:from>
    <xdr:to>
      <xdr:col>5</xdr:col>
      <xdr:colOff>0</xdr:colOff>
      <xdr:row>17</xdr:row>
      <xdr:rowOff>152400</xdr:rowOff>
    </xdr:to>
    <xdr:sp macro="" textlink="">
      <xdr:nvSpPr>
        <xdr:cNvPr id="336" name="Oval 135"/>
        <xdr:cNvSpPr>
          <a:spLocks noChangeArrowheads="1"/>
        </xdr:cNvSpPr>
      </xdr:nvSpPr>
      <xdr:spPr bwMode="auto">
        <a:xfrm>
          <a:off x="8296275" y="437197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37" name="Oval 136"/>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38" name="Oval 137"/>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16</xdr:row>
      <xdr:rowOff>1171575</xdr:rowOff>
    </xdr:from>
    <xdr:to>
      <xdr:col>5</xdr:col>
      <xdr:colOff>0</xdr:colOff>
      <xdr:row>17</xdr:row>
      <xdr:rowOff>142875</xdr:rowOff>
    </xdr:to>
    <xdr:sp macro="" textlink="">
      <xdr:nvSpPr>
        <xdr:cNvPr id="339" name="Oval 138"/>
        <xdr:cNvSpPr>
          <a:spLocks noChangeArrowheads="1"/>
        </xdr:cNvSpPr>
      </xdr:nvSpPr>
      <xdr:spPr bwMode="auto">
        <a:xfrm>
          <a:off x="82962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40" name="Oval 140"/>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41" name="Oval 141"/>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16</xdr:row>
      <xdr:rowOff>1171575</xdr:rowOff>
    </xdr:from>
    <xdr:to>
      <xdr:col>6</xdr:col>
      <xdr:colOff>0</xdr:colOff>
      <xdr:row>17</xdr:row>
      <xdr:rowOff>142875</xdr:rowOff>
    </xdr:to>
    <xdr:sp macro="" textlink="">
      <xdr:nvSpPr>
        <xdr:cNvPr id="342" name="Oval 142"/>
        <xdr:cNvSpPr>
          <a:spLocks noChangeArrowheads="1"/>
        </xdr:cNvSpPr>
      </xdr:nvSpPr>
      <xdr:spPr bwMode="auto">
        <a:xfrm>
          <a:off x="9134475" y="437197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16</xdr:row>
      <xdr:rowOff>1038225</xdr:rowOff>
    </xdr:from>
    <xdr:to>
      <xdr:col>6</xdr:col>
      <xdr:colOff>0</xdr:colOff>
      <xdr:row>17</xdr:row>
      <xdr:rowOff>9525</xdr:rowOff>
    </xdr:to>
    <xdr:sp macro="" textlink="">
      <xdr:nvSpPr>
        <xdr:cNvPr id="343" name="Oval 143"/>
        <xdr:cNvSpPr>
          <a:spLocks noChangeArrowheads="1"/>
        </xdr:cNvSpPr>
      </xdr:nvSpPr>
      <xdr:spPr bwMode="auto">
        <a:xfrm>
          <a:off x="9134475" y="437197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17</xdr:row>
      <xdr:rowOff>1181100</xdr:rowOff>
    </xdr:from>
    <xdr:to>
      <xdr:col>5</xdr:col>
      <xdr:colOff>0</xdr:colOff>
      <xdr:row>18</xdr:row>
      <xdr:rowOff>152400</xdr:rowOff>
    </xdr:to>
    <xdr:sp macro="" textlink="">
      <xdr:nvSpPr>
        <xdr:cNvPr id="344" name="Oval 60"/>
        <xdr:cNvSpPr>
          <a:spLocks noChangeArrowheads="1"/>
        </xdr:cNvSpPr>
      </xdr:nvSpPr>
      <xdr:spPr bwMode="auto">
        <a:xfrm>
          <a:off x="8296275" y="46577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45" name="Oval 61"/>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46" name="Oval 62"/>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47" name="Oval 63"/>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48" name="Oval 65"/>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49" name="Oval 66"/>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50" name="Oval 67"/>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17</xdr:row>
      <xdr:rowOff>1038225</xdr:rowOff>
    </xdr:from>
    <xdr:to>
      <xdr:col>6</xdr:col>
      <xdr:colOff>0</xdr:colOff>
      <xdr:row>18</xdr:row>
      <xdr:rowOff>9525</xdr:rowOff>
    </xdr:to>
    <xdr:sp macro="" textlink="">
      <xdr:nvSpPr>
        <xdr:cNvPr id="351" name="Oval 68"/>
        <xdr:cNvSpPr>
          <a:spLocks noChangeArrowheads="1"/>
        </xdr:cNvSpPr>
      </xdr:nvSpPr>
      <xdr:spPr bwMode="auto">
        <a:xfrm>
          <a:off x="9134475" y="46577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17</xdr:row>
      <xdr:rowOff>1181100</xdr:rowOff>
    </xdr:from>
    <xdr:to>
      <xdr:col>5</xdr:col>
      <xdr:colOff>0</xdr:colOff>
      <xdr:row>18</xdr:row>
      <xdr:rowOff>152400</xdr:rowOff>
    </xdr:to>
    <xdr:sp macro="" textlink="">
      <xdr:nvSpPr>
        <xdr:cNvPr id="352" name="Oval 55"/>
        <xdr:cNvSpPr>
          <a:spLocks noChangeArrowheads="1"/>
        </xdr:cNvSpPr>
      </xdr:nvSpPr>
      <xdr:spPr bwMode="auto">
        <a:xfrm>
          <a:off x="8296275" y="46577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53" name="Oval 56"/>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54" name="Oval 57"/>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55" name="Oval 58"/>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56" name="Oval 60"/>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57" name="Oval 61"/>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58" name="Oval 62"/>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17</xdr:row>
      <xdr:rowOff>1038225</xdr:rowOff>
    </xdr:from>
    <xdr:to>
      <xdr:col>6</xdr:col>
      <xdr:colOff>0</xdr:colOff>
      <xdr:row>18</xdr:row>
      <xdr:rowOff>9525</xdr:rowOff>
    </xdr:to>
    <xdr:sp macro="" textlink="">
      <xdr:nvSpPr>
        <xdr:cNvPr id="359" name="Oval 63"/>
        <xdr:cNvSpPr>
          <a:spLocks noChangeArrowheads="1"/>
        </xdr:cNvSpPr>
      </xdr:nvSpPr>
      <xdr:spPr bwMode="auto">
        <a:xfrm>
          <a:off x="9134475" y="46577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17</xdr:row>
      <xdr:rowOff>1181100</xdr:rowOff>
    </xdr:from>
    <xdr:to>
      <xdr:col>5</xdr:col>
      <xdr:colOff>0</xdr:colOff>
      <xdr:row>18</xdr:row>
      <xdr:rowOff>152400</xdr:rowOff>
    </xdr:to>
    <xdr:sp macro="" textlink="">
      <xdr:nvSpPr>
        <xdr:cNvPr id="360" name="Oval 135"/>
        <xdr:cNvSpPr>
          <a:spLocks noChangeArrowheads="1"/>
        </xdr:cNvSpPr>
      </xdr:nvSpPr>
      <xdr:spPr bwMode="auto">
        <a:xfrm>
          <a:off x="8296275" y="46577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61" name="Oval 136"/>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0"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62" name="Oval 137"/>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63" name="Oval 138"/>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64" name="Oval 140"/>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65" name="Oval 141"/>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66" name="Oval 142"/>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17</xdr:row>
      <xdr:rowOff>1038225</xdr:rowOff>
    </xdr:from>
    <xdr:to>
      <xdr:col>6</xdr:col>
      <xdr:colOff>0</xdr:colOff>
      <xdr:row>18</xdr:row>
      <xdr:rowOff>9525</xdr:rowOff>
    </xdr:to>
    <xdr:sp macro="" textlink="">
      <xdr:nvSpPr>
        <xdr:cNvPr id="367" name="Oval 143"/>
        <xdr:cNvSpPr>
          <a:spLocks noChangeArrowheads="1"/>
        </xdr:cNvSpPr>
      </xdr:nvSpPr>
      <xdr:spPr bwMode="auto">
        <a:xfrm>
          <a:off x="9134475" y="46577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17</xdr:row>
      <xdr:rowOff>1181100</xdr:rowOff>
    </xdr:from>
    <xdr:to>
      <xdr:col>5</xdr:col>
      <xdr:colOff>0</xdr:colOff>
      <xdr:row>18</xdr:row>
      <xdr:rowOff>152400</xdr:rowOff>
    </xdr:to>
    <xdr:sp macro="" textlink="">
      <xdr:nvSpPr>
        <xdr:cNvPr id="368" name="Oval 55"/>
        <xdr:cNvSpPr>
          <a:spLocks noChangeArrowheads="1"/>
        </xdr:cNvSpPr>
      </xdr:nvSpPr>
      <xdr:spPr bwMode="auto">
        <a:xfrm>
          <a:off x="8296275" y="46577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69" name="Oval 56"/>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70" name="Oval 57"/>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71" name="Oval 58"/>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72" name="Oval 60"/>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73" name="Oval 61"/>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74" name="Oval 62"/>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17</xdr:row>
      <xdr:rowOff>1038225</xdr:rowOff>
    </xdr:from>
    <xdr:to>
      <xdr:col>6</xdr:col>
      <xdr:colOff>0</xdr:colOff>
      <xdr:row>18</xdr:row>
      <xdr:rowOff>9525</xdr:rowOff>
    </xdr:to>
    <xdr:sp macro="" textlink="">
      <xdr:nvSpPr>
        <xdr:cNvPr id="375" name="Oval 63"/>
        <xdr:cNvSpPr>
          <a:spLocks noChangeArrowheads="1"/>
        </xdr:cNvSpPr>
      </xdr:nvSpPr>
      <xdr:spPr bwMode="auto">
        <a:xfrm>
          <a:off x="9134475" y="46577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twoCellAnchor>
    <xdr:from>
      <xdr:col>5</xdr:col>
      <xdr:colOff>0</xdr:colOff>
      <xdr:row>17</xdr:row>
      <xdr:rowOff>1181100</xdr:rowOff>
    </xdr:from>
    <xdr:to>
      <xdr:col>5</xdr:col>
      <xdr:colOff>0</xdr:colOff>
      <xdr:row>18</xdr:row>
      <xdr:rowOff>152400</xdr:rowOff>
    </xdr:to>
    <xdr:sp macro="" textlink="">
      <xdr:nvSpPr>
        <xdr:cNvPr id="376" name="Oval 135"/>
        <xdr:cNvSpPr>
          <a:spLocks noChangeArrowheads="1"/>
        </xdr:cNvSpPr>
      </xdr:nvSpPr>
      <xdr:spPr bwMode="auto">
        <a:xfrm>
          <a:off x="8296275" y="4657725"/>
          <a:ext cx="0" cy="152400"/>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17</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77" name="Oval 136"/>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a:p>
          <a:pPr marL="0" marR="0" lvl="0" indent="0" algn="l" defTabSz="914400" rtl="1" eaLnBrk="1" fontAlgn="auto" latinLnBrk="0" hangingPunct="1">
            <a:lnSpc>
              <a:spcPts val="7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18</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78" name="Oval 137"/>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19</a:t>
          </a:r>
        </a:p>
      </xdr:txBody>
    </xdr:sp>
    <xdr:clientData/>
  </xdr:twoCellAnchor>
  <xdr:twoCellAnchor>
    <xdr:from>
      <xdr:col>5</xdr:col>
      <xdr:colOff>0</xdr:colOff>
      <xdr:row>17</xdr:row>
      <xdr:rowOff>1171575</xdr:rowOff>
    </xdr:from>
    <xdr:to>
      <xdr:col>5</xdr:col>
      <xdr:colOff>0</xdr:colOff>
      <xdr:row>18</xdr:row>
      <xdr:rowOff>142875</xdr:rowOff>
    </xdr:to>
    <xdr:sp macro="" textlink="">
      <xdr:nvSpPr>
        <xdr:cNvPr id="379" name="Oval 138"/>
        <xdr:cNvSpPr>
          <a:spLocks noChangeArrowheads="1"/>
        </xdr:cNvSpPr>
      </xdr:nvSpPr>
      <xdr:spPr bwMode="auto">
        <a:xfrm>
          <a:off x="82962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20</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80" name="Oval 140"/>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22</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81" name="Oval 141"/>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23</a:t>
          </a:r>
        </a:p>
      </xdr:txBody>
    </xdr:sp>
    <xdr:clientData/>
  </xdr:twoCellAnchor>
  <xdr:twoCellAnchor>
    <xdr:from>
      <xdr:col>6</xdr:col>
      <xdr:colOff>0</xdr:colOff>
      <xdr:row>17</xdr:row>
      <xdr:rowOff>1171575</xdr:rowOff>
    </xdr:from>
    <xdr:to>
      <xdr:col>6</xdr:col>
      <xdr:colOff>0</xdr:colOff>
      <xdr:row>18</xdr:row>
      <xdr:rowOff>142875</xdr:rowOff>
    </xdr:to>
    <xdr:sp macro="" textlink="">
      <xdr:nvSpPr>
        <xdr:cNvPr id="382" name="Oval 142"/>
        <xdr:cNvSpPr>
          <a:spLocks noChangeArrowheads="1"/>
        </xdr:cNvSpPr>
      </xdr:nvSpPr>
      <xdr:spPr bwMode="auto">
        <a:xfrm>
          <a:off x="9134475" y="4657725"/>
          <a:ext cx="0" cy="14287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l"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24</a:t>
          </a:r>
        </a:p>
      </xdr:txBody>
    </xdr:sp>
    <xdr:clientData/>
  </xdr:twoCellAnchor>
  <xdr:twoCellAnchor>
    <xdr:from>
      <xdr:col>6</xdr:col>
      <xdr:colOff>0</xdr:colOff>
      <xdr:row>17</xdr:row>
      <xdr:rowOff>1038225</xdr:rowOff>
    </xdr:from>
    <xdr:to>
      <xdr:col>6</xdr:col>
      <xdr:colOff>0</xdr:colOff>
      <xdr:row>18</xdr:row>
      <xdr:rowOff>9525</xdr:rowOff>
    </xdr:to>
    <xdr:sp macro="" textlink="">
      <xdr:nvSpPr>
        <xdr:cNvPr id="383" name="Oval 143"/>
        <xdr:cNvSpPr>
          <a:spLocks noChangeArrowheads="1"/>
        </xdr:cNvSpPr>
      </xdr:nvSpPr>
      <xdr:spPr bwMode="auto">
        <a:xfrm>
          <a:off x="9134475" y="4657725"/>
          <a:ext cx="0" cy="9525"/>
        </a:xfrm>
        <a:prstGeom prst="ellipse">
          <a:avLst/>
        </a:prstGeom>
        <a:solidFill>
          <a:srgbClr val="FFFFFF"/>
        </a:solidFill>
        <a:ln w="9525">
          <a:solidFill>
            <a:srgbClr val="000000"/>
          </a:solidFill>
          <a:round/>
          <a:headEnd/>
          <a:tailEnd/>
        </a:ln>
      </xdr:spPr>
      <xdr:txBody>
        <a:bodyPr vertOverflow="clip" wrap="square" lIns="91440" tIns="45720" rIns="91440" bIns="45720" anchor="t" upright="1"/>
        <a:lstStyle/>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2525</a:t>
          </a:r>
        </a:p>
        <a:p>
          <a:pPr marL="0" marR="0" lvl="0" indent="0" algn="dist" defTabSz="914400" rtl="1" eaLnBrk="1" fontAlgn="auto" latinLnBrk="0" hangingPunct="1">
            <a:lnSpc>
              <a:spcPct val="100000"/>
            </a:lnSpc>
            <a:spcBef>
              <a:spcPts val="0"/>
            </a:spcBef>
            <a:spcAft>
              <a:spcPts val="0"/>
            </a:spcAft>
            <a:buClrTx/>
            <a:buSzTx/>
            <a:buFontTx/>
            <a:buNone/>
            <a:tabLst/>
            <a:defRPr sz="1000"/>
          </a:pPr>
          <a:r>
            <a:rPr kumimoji="0" lang="es-CO" sz="700" b="0" i="0" u="none" strike="noStrike" kern="0" cap="none" spc="0" normalizeH="0" baseline="0" noProof="0">
              <a:ln>
                <a:noFill/>
              </a:ln>
              <a:solidFill>
                <a:srgbClr val="000000"/>
              </a:solidFill>
              <a:effectLst/>
              <a:uLnTx/>
              <a:uFillTx/>
              <a:latin typeface="Arial"/>
              <a:cs typeface="Arial"/>
            </a:rPr>
            <a:t>85</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13" workbookViewId="0">
      <selection activeCell="J30" sqref="J30"/>
    </sheetView>
  </sheetViews>
  <sheetFormatPr baseColWidth="10" defaultRowHeight="12.75" x14ac:dyDescent="0.2"/>
  <cols>
    <col min="1" max="1" width="14.140625" style="285" customWidth="1"/>
    <col min="2" max="3" width="21" style="274" customWidth="1"/>
    <col min="4" max="4" width="40.5703125" style="274" customWidth="1"/>
    <col min="5" max="7" width="16.7109375" style="282" customWidth="1"/>
    <col min="8" max="10" width="14.7109375" style="274" bestFit="1" customWidth="1"/>
    <col min="11" max="11" width="11.85546875" style="274" bestFit="1" customWidth="1"/>
    <col min="12" max="16384" width="11.42578125" style="274"/>
  </cols>
  <sheetData>
    <row r="1" spans="1:11" s="273" customFormat="1" x14ac:dyDescent="0.2">
      <c r="A1" s="491" t="s">
        <v>838</v>
      </c>
      <c r="B1" s="491"/>
      <c r="C1" s="491"/>
      <c r="D1" s="491"/>
      <c r="E1" s="491"/>
      <c r="F1" s="491"/>
      <c r="G1" s="491"/>
    </row>
    <row r="2" spans="1:11" x14ac:dyDescent="0.2">
      <c r="A2" s="491" t="s">
        <v>1106</v>
      </c>
      <c r="B2" s="491"/>
      <c r="C2" s="491"/>
      <c r="D2" s="491"/>
      <c r="E2" s="491"/>
      <c r="F2" s="491"/>
      <c r="G2" s="491"/>
    </row>
    <row r="4" spans="1:11" s="273" customFormat="1" ht="25.5" x14ac:dyDescent="0.2">
      <c r="A4" s="272" t="s">
        <v>839</v>
      </c>
      <c r="B4" s="495" t="s">
        <v>840</v>
      </c>
      <c r="C4" s="496"/>
      <c r="D4" s="497"/>
      <c r="E4" s="286" t="s">
        <v>21</v>
      </c>
      <c r="F4" s="286" t="s">
        <v>414</v>
      </c>
      <c r="G4" s="188" t="s">
        <v>1084</v>
      </c>
    </row>
    <row r="5" spans="1:11" s="273" customFormat="1" x14ac:dyDescent="0.2">
      <c r="A5" s="492" t="s">
        <v>841</v>
      </c>
      <c r="B5" s="493"/>
      <c r="C5" s="493"/>
      <c r="D5" s="494"/>
      <c r="E5" s="275">
        <f t="shared" ref="E5:F5" si="0">SUM(E6+E35+E45+E47+E49+E51)</f>
        <v>331384359000</v>
      </c>
      <c r="F5" s="275">
        <f t="shared" si="0"/>
        <v>19189641000</v>
      </c>
      <c r="G5" s="275">
        <f>SUM(G6+G35+G45+G47+G49+G51)</f>
        <v>350574000000</v>
      </c>
      <c r="H5" s="276"/>
      <c r="J5" s="276"/>
      <c r="K5" s="276"/>
    </row>
    <row r="6" spans="1:11" s="273" customFormat="1" x14ac:dyDescent="0.2">
      <c r="A6" s="488" t="s">
        <v>842</v>
      </c>
      <c r="B6" s="489"/>
      <c r="C6" s="489"/>
      <c r="D6" s="490"/>
      <c r="E6" s="277">
        <f t="shared" ref="E6:F6" si="1">SUM(E7+E16+E27+E32)</f>
        <v>299648509000</v>
      </c>
      <c r="F6" s="277">
        <f t="shared" si="1"/>
        <v>17366491000</v>
      </c>
      <c r="G6" s="277">
        <f>SUM(G7+G16+G27+G32)</f>
        <v>317015000000</v>
      </c>
      <c r="I6" s="276"/>
    </row>
    <row r="7" spans="1:11" s="273" customFormat="1" x14ac:dyDescent="0.2">
      <c r="A7" s="485" t="s">
        <v>843</v>
      </c>
      <c r="B7" s="486"/>
      <c r="C7" s="486"/>
      <c r="D7" s="487"/>
      <c r="E7" s="278">
        <f t="shared" ref="E7:F7" si="2">SUM(E8:E15)</f>
        <v>202057509000</v>
      </c>
      <c r="F7" s="278">
        <f t="shared" si="2"/>
        <v>9516491000</v>
      </c>
      <c r="G7" s="278">
        <f>SUM(G8:G15)</f>
        <v>211574000000</v>
      </c>
      <c r="H7" s="112"/>
    </row>
    <row r="8" spans="1:11" x14ac:dyDescent="0.2">
      <c r="A8" s="279">
        <v>111608106</v>
      </c>
      <c r="B8" s="280" t="s">
        <v>13</v>
      </c>
      <c r="C8" s="280"/>
      <c r="D8" s="280"/>
      <c r="E8" s="281">
        <v>141509000000</v>
      </c>
      <c r="F8" s="281"/>
      <c r="G8" s="281">
        <f>SUM(E8:F8)</f>
        <v>141509000000</v>
      </c>
    </row>
    <row r="9" spans="1:11" x14ac:dyDescent="0.2">
      <c r="A9" s="279">
        <v>111608504</v>
      </c>
      <c r="B9" s="280" t="s">
        <v>844</v>
      </c>
      <c r="C9" s="280"/>
      <c r="D9" s="280"/>
      <c r="E9" s="281">
        <v>12000000000</v>
      </c>
      <c r="F9" s="281"/>
      <c r="G9" s="281">
        <f t="shared" ref="G9:G15" si="3">SUM(E9:F9)</f>
        <v>12000000000</v>
      </c>
      <c r="H9" s="282"/>
      <c r="J9" s="283"/>
    </row>
    <row r="10" spans="1:11" x14ac:dyDescent="0.2">
      <c r="A10" s="279">
        <v>113608002</v>
      </c>
      <c r="B10" s="280" t="s">
        <v>42</v>
      </c>
      <c r="C10" s="280"/>
      <c r="D10" s="280"/>
      <c r="E10" s="281">
        <v>795000000</v>
      </c>
      <c r="F10" s="281">
        <v>2324000000</v>
      </c>
      <c r="G10" s="281">
        <f t="shared" si="3"/>
        <v>3119000000</v>
      </c>
    </row>
    <row r="11" spans="1:11" x14ac:dyDescent="0.2">
      <c r="A11" s="279">
        <v>113608003</v>
      </c>
      <c r="B11" s="280" t="s">
        <v>26</v>
      </c>
      <c r="C11" s="280"/>
      <c r="D11" s="280"/>
      <c r="E11" s="293">
        <v>31553509000</v>
      </c>
      <c r="F11" s="281">
        <v>4643491000</v>
      </c>
      <c r="G11" s="281">
        <f t="shared" si="3"/>
        <v>36197000000</v>
      </c>
    </row>
    <row r="12" spans="1:11" x14ac:dyDescent="0.2">
      <c r="A12" s="279">
        <v>113608119</v>
      </c>
      <c r="B12" s="280" t="s">
        <v>48</v>
      </c>
      <c r="C12" s="280"/>
      <c r="D12" s="280"/>
      <c r="E12" s="281">
        <v>6109000000</v>
      </c>
      <c r="F12" s="281">
        <v>1273000000</v>
      </c>
      <c r="G12" s="281">
        <f t="shared" si="3"/>
        <v>7382000000</v>
      </c>
      <c r="H12" s="284"/>
      <c r="J12" s="282"/>
    </row>
    <row r="13" spans="1:11" x14ac:dyDescent="0.2">
      <c r="A13" s="279">
        <v>113608516</v>
      </c>
      <c r="B13" s="280" t="s">
        <v>845</v>
      </c>
      <c r="C13" s="280"/>
      <c r="D13" s="280"/>
      <c r="E13" s="281">
        <v>8000000000</v>
      </c>
      <c r="F13" s="281"/>
      <c r="G13" s="281">
        <f t="shared" si="3"/>
        <v>8000000000</v>
      </c>
      <c r="J13" s="282"/>
    </row>
    <row r="14" spans="1:11" x14ac:dyDescent="0.2">
      <c r="A14" s="279">
        <v>123608001</v>
      </c>
      <c r="B14" s="280" t="s">
        <v>77</v>
      </c>
      <c r="C14" s="280"/>
      <c r="D14" s="280"/>
      <c r="E14" s="281">
        <v>150000000</v>
      </c>
      <c r="F14" s="281">
        <v>950000000</v>
      </c>
      <c r="G14" s="281">
        <f t="shared" si="3"/>
        <v>1100000000</v>
      </c>
    </row>
    <row r="15" spans="1:11" x14ac:dyDescent="0.2">
      <c r="A15" s="279">
        <v>450608001</v>
      </c>
      <c r="B15" s="280" t="s">
        <v>846</v>
      </c>
      <c r="C15" s="280"/>
      <c r="D15" s="280"/>
      <c r="E15" s="281">
        <v>1941000000</v>
      </c>
      <c r="F15" s="281">
        <v>326000000</v>
      </c>
      <c r="G15" s="281">
        <f t="shared" si="3"/>
        <v>2267000000</v>
      </c>
    </row>
    <row r="16" spans="1:11" s="273" customFormat="1" x14ac:dyDescent="0.2">
      <c r="A16" s="485" t="s">
        <v>847</v>
      </c>
      <c r="B16" s="486"/>
      <c r="C16" s="486"/>
      <c r="D16" s="487"/>
      <c r="E16" s="278">
        <f t="shared" ref="E16:F16" si="4">SUM(E17:E26)</f>
        <v>54522000000</v>
      </c>
      <c r="F16" s="278">
        <f t="shared" si="4"/>
        <v>6667000000</v>
      </c>
      <c r="G16" s="278">
        <f>SUM(G17:G26)</f>
        <v>61189000000</v>
      </c>
    </row>
    <row r="17" spans="1:7" x14ac:dyDescent="0.2">
      <c r="A17" s="279">
        <v>211608028</v>
      </c>
      <c r="B17" s="280" t="s">
        <v>352</v>
      </c>
      <c r="C17" s="280"/>
      <c r="D17" s="280"/>
      <c r="E17" s="281">
        <v>9230000000</v>
      </c>
      <c r="F17" s="281">
        <v>180000000</v>
      </c>
      <c r="G17" s="281">
        <f t="shared" ref="G17:G26" si="5">SUM(E17:F17)</f>
        <v>9410000000</v>
      </c>
    </row>
    <row r="18" spans="1:7" x14ac:dyDescent="0.2">
      <c r="A18" s="279">
        <v>213608001</v>
      </c>
      <c r="B18" s="280" t="s">
        <v>345</v>
      </c>
      <c r="C18" s="280"/>
      <c r="D18" s="280"/>
      <c r="E18" s="281">
        <v>1880000000</v>
      </c>
      <c r="F18" s="281">
        <v>120000000</v>
      </c>
      <c r="G18" s="281">
        <f t="shared" si="5"/>
        <v>2000000000</v>
      </c>
    </row>
    <row r="19" spans="1:7" x14ac:dyDescent="0.2">
      <c r="A19" s="279">
        <v>213608004</v>
      </c>
      <c r="B19" s="280" t="s">
        <v>346</v>
      </c>
      <c r="C19" s="280"/>
      <c r="D19" s="280"/>
      <c r="E19" s="281">
        <v>5000000000</v>
      </c>
      <c r="F19" s="281"/>
      <c r="G19" s="281">
        <f t="shared" si="5"/>
        <v>5000000000</v>
      </c>
    </row>
    <row r="20" spans="1:7" x14ac:dyDescent="0.2">
      <c r="A20" s="279">
        <v>213608005</v>
      </c>
      <c r="B20" s="280" t="s">
        <v>351</v>
      </c>
      <c r="C20" s="280"/>
      <c r="D20" s="280"/>
      <c r="E20" s="281">
        <v>4800000000</v>
      </c>
      <c r="F20" s="281"/>
      <c r="G20" s="281">
        <f t="shared" si="5"/>
        <v>4800000000</v>
      </c>
    </row>
    <row r="21" spans="1:7" x14ac:dyDescent="0.2">
      <c r="A21" s="279">
        <v>213608007</v>
      </c>
      <c r="B21" s="280" t="s">
        <v>367</v>
      </c>
      <c r="C21" s="280"/>
      <c r="D21" s="280"/>
      <c r="E21" s="281">
        <v>988000000</v>
      </c>
      <c r="F21" s="281">
        <v>712000000</v>
      </c>
      <c r="G21" s="281">
        <f t="shared" si="5"/>
        <v>1700000000</v>
      </c>
    </row>
    <row r="22" spans="1:7" x14ac:dyDescent="0.2">
      <c r="A22" s="279">
        <v>213608009</v>
      </c>
      <c r="B22" s="287" t="s">
        <v>848</v>
      </c>
      <c r="C22" s="288"/>
      <c r="D22" s="289"/>
      <c r="E22" s="281">
        <v>21053000000</v>
      </c>
      <c r="F22" s="281"/>
      <c r="G22" s="281">
        <f t="shared" si="5"/>
        <v>21053000000</v>
      </c>
    </row>
    <row r="23" spans="1:7" x14ac:dyDescent="0.2">
      <c r="A23" s="279">
        <v>213608010</v>
      </c>
      <c r="B23" s="280" t="s">
        <v>1085</v>
      </c>
      <c r="C23" s="280"/>
      <c r="D23" s="280"/>
      <c r="E23" s="281">
        <v>3709000000</v>
      </c>
      <c r="F23" s="281">
        <v>5383000000</v>
      </c>
      <c r="G23" s="281">
        <f t="shared" si="5"/>
        <v>9092000000</v>
      </c>
    </row>
    <row r="24" spans="1:7" x14ac:dyDescent="0.2">
      <c r="A24" s="279">
        <v>213608011</v>
      </c>
      <c r="B24" s="280" t="s">
        <v>356</v>
      </c>
      <c r="C24" s="280"/>
      <c r="D24" s="280"/>
      <c r="E24" s="281">
        <v>3434000000</v>
      </c>
      <c r="F24" s="281"/>
      <c r="G24" s="281">
        <f t="shared" si="5"/>
        <v>3434000000</v>
      </c>
    </row>
    <row r="25" spans="1:7" x14ac:dyDescent="0.2">
      <c r="A25" s="279">
        <v>213608012</v>
      </c>
      <c r="B25" s="280" t="s">
        <v>344</v>
      </c>
      <c r="C25" s="280"/>
      <c r="D25" s="280"/>
      <c r="E25" s="281">
        <v>3928000000</v>
      </c>
      <c r="F25" s="281">
        <v>272000000</v>
      </c>
      <c r="G25" s="281">
        <f t="shared" si="5"/>
        <v>4200000000</v>
      </c>
    </row>
    <row r="26" spans="1:7" x14ac:dyDescent="0.2">
      <c r="A26" s="279">
        <v>213608015</v>
      </c>
      <c r="B26" s="280" t="s">
        <v>354</v>
      </c>
      <c r="C26" s="280"/>
      <c r="D26" s="280"/>
      <c r="E26" s="281">
        <v>500000000</v>
      </c>
      <c r="F26" s="281"/>
      <c r="G26" s="281">
        <f t="shared" si="5"/>
        <v>500000000</v>
      </c>
    </row>
    <row r="27" spans="1:7" s="273" customFormat="1" x14ac:dyDescent="0.2">
      <c r="A27" s="485" t="s">
        <v>850</v>
      </c>
      <c r="B27" s="486"/>
      <c r="C27" s="486"/>
      <c r="D27" s="487"/>
      <c r="E27" s="278">
        <f t="shared" ref="E27:F27" si="6">SUM(E28:E31)</f>
        <v>36428000000</v>
      </c>
      <c r="F27" s="278">
        <f t="shared" si="6"/>
        <v>524000000</v>
      </c>
      <c r="G27" s="278">
        <f>SUM(G28:G31)</f>
        <v>36952000000</v>
      </c>
    </row>
    <row r="28" spans="1:7" x14ac:dyDescent="0.2">
      <c r="A28" s="279">
        <v>211608031</v>
      </c>
      <c r="B28" s="280" t="s">
        <v>851</v>
      </c>
      <c r="C28" s="280"/>
      <c r="D28" s="280"/>
      <c r="E28" s="281">
        <v>2781000000</v>
      </c>
      <c r="F28" s="281">
        <v>184000000</v>
      </c>
      <c r="G28" s="281">
        <f t="shared" ref="G28:G31" si="7">SUM(E28:F28)</f>
        <v>2965000000</v>
      </c>
    </row>
    <row r="29" spans="1:7" x14ac:dyDescent="0.2">
      <c r="A29" s="279">
        <v>211608034</v>
      </c>
      <c r="B29" s="280" t="s">
        <v>852</v>
      </c>
      <c r="C29" s="280"/>
      <c r="D29" s="280"/>
      <c r="E29" s="281">
        <v>29448000000</v>
      </c>
      <c r="F29" s="281">
        <v>310000000</v>
      </c>
      <c r="G29" s="281">
        <f t="shared" si="7"/>
        <v>29758000000</v>
      </c>
    </row>
    <row r="30" spans="1:7" x14ac:dyDescent="0.2">
      <c r="A30" s="279">
        <v>213608008</v>
      </c>
      <c r="B30" s="280" t="s">
        <v>853</v>
      </c>
      <c r="C30" s="280"/>
      <c r="D30" s="280"/>
      <c r="E30" s="281">
        <v>2029000000</v>
      </c>
      <c r="F30" s="281"/>
      <c r="G30" s="281">
        <f t="shared" si="7"/>
        <v>2029000000</v>
      </c>
    </row>
    <row r="31" spans="1:7" x14ac:dyDescent="0.2">
      <c r="A31" s="279">
        <v>213608014</v>
      </c>
      <c r="B31" s="280" t="s">
        <v>854</v>
      </c>
      <c r="C31" s="280"/>
      <c r="D31" s="280"/>
      <c r="E31" s="281">
        <v>2170000000</v>
      </c>
      <c r="F31" s="281">
        <v>30000000</v>
      </c>
      <c r="G31" s="281">
        <f t="shared" si="7"/>
        <v>2200000000</v>
      </c>
    </row>
    <row r="32" spans="1:7" s="273" customFormat="1" x14ac:dyDescent="0.2">
      <c r="A32" s="485" t="s">
        <v>855</v>
      </c>
      <c r="B32" s="486"/>
      <c r="C32" s="486"/>
      <c r="D32" s="487"/>
      <c r="E32" s="278">
        <f t="shared" ref="E32:F32" si="8">SUM(E33:E34)</f>
        <v>6641000000</v>
      </c>
      <c r="F32" s="278">
        <f t="shared" si="8"/>
        <v>659000000</v>
      </c>
      <c r="G32" s="278">
        <f>SUM(G33:G34)</f>
        <v>7300000000</v>
      </c>
    </row>
    <row r="33" spans="1:7" x14ac:dyDescent="0.2">
      <c r="A33" s="279">
        <v>213608002</v>
      </c>
      <c r="B33" s="280" t="s">
        <v>856</v>
      </c>
      <c r="C33" s="280"/>
      <c r="D33" s="280"/>
      <c r="E33" s="281">
        <v>3300000000</v>
      </c>
      <c r="F33" s="281"/>
      <c r="G33" s="281">
        <f t="shared" ref="G33:G34" si="9">SUM(E33:F33)</f>
        <v>3300000000</v>
      </c>
    </row>
    <row r="34" spans="1:7" x14ac:dyDescent="0.2">
      <c r="A34" s="279">
        <v>213608003</v>
      </c>
      <c r="B34" s="280" t="s">
        <v>857</v>
      </c>
      <c r="C34" s="280"/>
      <c r="D34" s="280"/>
      <c r="E34" s="281">
        <v>3341000000</v>
      </c>
      <c r="F34" s="281">
        <v>659000000</v>
      </c>
      <c r="G34" s="281">
        <f t="shared" si="9"/>
        <v>4000000000</v>
      </c>
    </row>
    <row r="35" spans="1:7" s="273" customFormat="1" x14ac:dyDescent="0.2">
      <c r="A35" s="488" t="s">
        <v>858</v>
      </c>
      <c r="B35" s="489"/>
      <c r="C35" s="489"/>
      <c r="D35" s="490"/>
      <c r="E35" s="277">
        <f t="shared" ref="E35:F35" si="10">SUM(E36+E38+E41+E43)</f>
        <v>22873000000</v>
      </c>
      <c r="F35" s="277">
        <f t="shared" si="10"/>
        <v>1498000000</v>
      </c>
      <c r="G35" s="277">
        <f>SUM(G36+G38+G41+G43)</f>
        <v>24371000000</v>
      </c>
    </row>
    <row r="36" spans="1:7" s="273" customFormat="1" x14ac:dyDescent="0.2">
      <c r="A36" s="485" t="s">
        <v>859</v>
      </c>
      <c r="B36" s="486"/>
      <c r="C36" s="486"/>
      <c r="D36" s="487"/>
      <c r="E36" s="278">
        <f t="shared" ref="E36:F36" si="11">SUM(E37)</f>
        <v>3517000000</v>
      </c>
      <c r="F36" s="278">
        <f t="shared" si="11"/>
        <v>0</v>
      </c>
      <c r="G36" s="278">
        <f>SUM(G37)</f>
        <v>3517000000</v>
      </c>
    </row>
    <row r="37" spans="1:7" x14ac:dyDescent="0.2">
      <c r="A37" s="279">
        <v>510608004</v>
      </c>
      <c r="B37" s="290" t="s">
        <v>405</v>
      </c>
      <c r="C37" s="291"/>
      <c r="D37" s="292"/>
      <c r="E37" s="281">
        <v>3517000000</v>
      </c>
      <c r="F37" s="281"/>
      <c r="G37" s="281">
        <f>SUM(E37:F37)</f>
        <v>3517000000</v>
      </c>
    </row>
    <row r="38" spans="1:7" s="273" customFormat="1" x14ac:dyDescent="0.2">
      <c r="A38" s="485" t="s">
        <v>860</v>
      </c>
      <c r="B38" s="486"/>
      <c r="C38" s="486"/>
      <c r="D38" s="487"/>
      <c r="E38" s="278">
        <f t="shared" ref="E38:F38" si="12">SUM(E39:E40)</f>
        <v>13097000000</v>
      </c>
      <c r="F38" s="278">
        <f t="shared" si="12"/>
        <v>0</v>
      </c>
      <c r="G38" s="278">
        <f>SUM(G39:G40)</f>
        <v>13097000000</v>
      </c>
    </row>
    <row r="39" spans="1:7" x14ac:dyDescent="0.2">
      <c r="A39" s="279">
        <v>211608023</v>
      </c>
      <c r="B39" s="280" t="s">
        <v>861</v>
      </c>
      <c r="C39" s="280"/>
      <c r="D39" s="280"/>
      <c r="E39" s="281">
        <v>8000000000</v>
      </c>
      <c r="F39" s="281"/>
      <c r="G39" s="281">
        <f t="shared" ref="G39:G40" si="13">SUM(E39:F39)</f>
        <v>8000000000</v>
      </c>
    </row>
    <row r="40" spans="1:7" x14ac:dyDescent="0.2">
      <c r="A40" s="279">
        <v>212608004</v>
      </c>
      <c r="B40" s="280" t="s">
        <v>862</v>
      </c>
      <c r="C40" s="280"/>
      <c r="D40" s="280"/>
      <c r="E40" s="281">
        <v>5097000000</v>
      </c>
      <c r="F40" s="281"/>
      <c r="G40" s="281">
        <f t="shared" si="13"/>
        <v>5097000000</v>
      </c>
    </row>
    <row r="41" spans="1:7" s="273" customFormat="1" x14ac:dyDescent="0.2">
      <c r="A41" s="485" t="s">
        <v>863</v>
      </c>
      <c r="B41" s="486"/>
      <c r="C41" s="486"/>
      <c r="D41" s="487"/>
      <c r="E41" s="278">
        <f t="shared" ref="E41:F41" si="14">SUM(E42)</f>
        <v>5757000000</v>
      </c>
      <c r="F41" s="278">
        <f t="shared" si="14"/>
        <v>0</v>
      </c>
      <c r="G41" s="278">
        <f>SUM(G42)</f>
        <v>5757000000</v>
      </c>
    </row>
    <row r="42" spans="1:7" x14ac:dyDescent="0.2">
      <c r="A42" s="279">
        <v>112608001</v>
      </c>
      <c r="B42" s="280" t="s">
        <v>94</v>
      </c>
      <c r="C42" s="280"/>
      <c r="D42" s="280"/>
      <c r="E42" s="281">
        <v>5757000000</v>
      </c>
      <c r="F42" s="281"/>
      <c r="G42" s="281">
        <f>SUM(E42:F42)</f>
        <v>5757000000</v>
      </c>
    </row>
    <row r="43" spans="1:7" s="273" customFormat="1" x14ac:dyDescent="0.2">
      <c r="A43" s="485" t="s">
        <v>864</v>
      </c>
      <c r="B43" s="486"/>
      <c r="C43" s="486"/>
      <c r="D43" s="487"/>
      <c r="E43" s="278">
        <f t="shared" ref="E43:F43" si="15">SUM(E44)</f>
        <v>502000000</v>
      </c>
      <c r="F43" s="278">
        <f t="shared" si="15"/>
        <v>1498000000</v>
      </c>
      <c r="G43" s="278">
        <f>SUM(G44)</f>
        <v>2000000000</v>
      </c>
    </row>
    <row r="44" spans="1:7" x14ac:dyDescent="0.2">
      <c r="A44" s="279">
        <v>320608001</v>
      </c>
      <c r="B44" s="290" t="s">
        <v>326</v>
      </c>
      <c r="C44" s="291"/>
      <c r="D44" s="292"/>
      <c r="E44" s="281">
        <v>502000000</v>
      </c>
      <c r="F44" s="281">
        <v>1498000000</v>
      </c>
      <c r="G44" s="281">
        <f>SUM(E44:F44)</f>
        <v>2000000000</v>
      </c>
    </row>
    <row r="45" spans="1:7" s="273" customFormat="1" x14ac:dyDescent="0.2">
      <c r="A45" s="488" t="s">
        <v>865</v>
      </c>
      <c r="B45" s="489"/>
      <c r="C45" s="489"/>
      <c r="D45" s="490"/>
      <c r="E45" s="277">
        <f t="shared" ref="E45:F45" si="16">SUM(E46)</f>
        <v>1102850000</v>
      </c>
      <c r="F45" s="277">
        <f t="shared" si="16"/>
        <v>97150000</v>
      </c>
      <c r="G45" s="277">
        <f>SUM(G46)</f>
        <v>1200000000</v>
      </c>
    </row>
    <row r="46" spans="1:7" x14ac:dyDescent="0.2">
      <c r="A46" s="279">
        <v>510608017</v>
      </c>
      <c r="B46" s="280" t="s">
        <v>391</v>
      </c>
      <c r="C46" s="280"/>
      <c r="D46" s="280"/>
      <c r="E46" s="281">
        <v>1102850000</v>
      </c>
      <c r="F46" s="281">
        <v>97150000</v>
      </c>
      <c r="G46" s="281">
        <f>SUM(E46:F46)</f>
        <v>1200000000</v>
      </c>
    </row>
    <row r="47" spans="1:7" s="273" customFormat="1" x14ac:dyDescent="0.2">
      <c r="A47" s="488" t="s">
        <v>866</v>
      </c>
      <c r="B47" s="489"/>
      <c r="C47" s="489"/>
      <c r="D47" s="490"/>
      <c r="E47" s="277">
        <f t="shared" ref="E47:F47" si="17">SUM(E48)</f>
        <v>2500000000</v>
      </c>
      <c r="F47" s="277">
        <f t="shared" si="17"/>
        <v>0</v>
      </c>
      <c r="G47" s="277">
        <f>SUM(G48)</f>
        <v>2500000000</v>
      </c>
    </row>
    <row r="48" spans="1:7" x14ac:dyDescent="0.2">
      <c r="A48" s="279">
        <v>213608013</v>
      </c>
      <c r="B48" s="290" t="s">
        <v>412</v>
      </c>
      <c r="C48" s="291"/>
      <c r="D48" s="292"/>
      <c r="E48" s="281">
        <v>2500000000</v>
      </c>
      <c r="F48" s="281"/>
      <c r="G48" s="281">
        <f>SUM(E48:F48)</f>
        <v>2500000000</v>
      </c>
    </row>
    <row r="49" spans="1:7" s="273" customFormat="1" x14ac:dyDescent="0.2">
      <c r="A49" s="488" t="s">
        <v>867</v>
      </c>
      <c r="B49" s="489"/>
      <c r="C49" s="489"/>
      <c r="D49" s="490"/>
      <c r="E49" s="277">
        <f t="shared" ref="E49:F49" si="18">SUM(E50)</f>
        <v>5000000000</v>
      </c>
      <c r="F49" s="277">
        <f t="shared" si="18"/>
        <v>228000000</v>
      </c>
      <c r="G49" s="277">
        <f>SUM(G50)</f>
        <v>5228000000</v>
      </c>
    </row>
    <row r="50" spans="1:7" x14ac:dyDescent="0.2">
      <c r="A50" s="279">
        <v>510608002</v>
      </c>
      <c r="B50" s="290" t="s">
        <v>371</v>
      </c>
      <c r="C50" s="291"/>
      <c r="D50" s="292"/>
      <c r="E50" s="281">
        <v>5000000000</v>
      </c>
      <c r="F50" s="281">
        <v>228000000</v>
      </c>
      <c r="G50" s="281">
        <f>SUM(E50:F50)</f>
        <v>5228000000</v>
      </c>
    </row>
    <row r="51" spans="1:7" s="273" customFormat="1" x14ac:dyDescent="0.2">
      <c r="A51" s="488" t="s">
        <v>868</v>
      </c>
      <c r="B51" s="489"/>
      <c r="C51" s="489"/>
      <c r="D51" s="490"/>
      <c r="E51" s="277">
        <f t="shared" ref="E51:F51" si="19">SUM(E52)</f>
        <v>260000000</v>
      </c>
      <c r="F51" s="277">
        <f t="shared" si="19"/>
        <v>0</v>
      </c>
      <c r="G51" s="277">
        <f>SUM(G52)</f>
        <v>260000000</v>
      </c>
    </row>
    <row r="52" spans="1:7" x14ac:dyDescent="0.2">
      <c r="A52" s="279">
        <v>111608010</v>
      </c>
      <c r="B52" s="280" t="s">
        <v>384</v>
      </c>
      <c r="C52" s="280"/>
      <c r="D52" s="280"/>
      <c r="E52" s="281">
        <v>260000000</v>
      </c>
      <c r="F52" s="281"/>
      <c r="G52" s="281">
        <f>SUM(E52:F52)</f>
        <v>260000000</v>
      </c>
    </row>
  </sheetData>
  <mergeCells count="18">
    <mergeCell ref="A41:D41"/>
    <mergeCell ref="A1:G1"/>
    <mergeCell ref="A2:G2"/>
    <mergeCell ref="A5:D5"/>
    <mergeCell ref="A6:D6"/>
    <mergeCell ref="A7:D7"/>
    <mergeCell ref="A16:D16"/>
    <mergeCell ref="A27:D27"/>
    <mergeCell ref="A32:D32"/>
    <mergeCell ref="A35:D35"/>
    <mergeCell ref="A36:D36"/>
    <mergeCell ref="A38:D38"/>
    <mergeCell ref="B4:D4"/>
    <mergeCell ref="A43:D43"/>
    <mergeCell ref="A45:D45"/>
    <mergeCell ref="A47:D47"/>
    <mergeCell ref="A49:D49"/>
    <mergeCell ref="A51:D51"/>
  </mergeCells>
  <pageMargins left="0.51181102362204722" right="0.51181102362204722" top="0.55118110236220474" bottom="0.55118110236220474" header="0.31496062992125984" footer="0.31496062992125984"/>
  <pageSetup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9"/>
  <sheetViews>
    <sheetView workbookViewId="0">
      <selection activeCell="J18" sqref="J18"/>
    </sheetView>
  </sheetViews>
  <sheetFormatPr baseColWidth="10" defaultRowHeight="12.75" x14ac:dyDescent="0.25"/>
  <cols>
    <col min="1" max="1" width="63.7109375" style="4" customWidth="1"/>
    <col min="2" max="2" width="20.7109375" style="300" customWidth="1"/>
    <col min="3" max="3" width="18.7109375" style="39" customWidth="1"/>
    <col min="4" max="4" width="13.7109375" style="4" customWidth="1"/>
    <col min="5" max="5" width="13.7109375" style="7" customWidth="1"/>
    <col min="6" max="7" width="13.7109375" style="4" customWidth="1"/>
    <col min="8" max="226" width="11.42578125" style="4"/>
    <col min="227" max="227" width="62.85546875" style="4" customWidth="1"/>
    <col min="228" max="228" width="22.28515625" style="4" customWidth="1"/>
    <col min="229" max="229" width="18.140625" style="4" customWidth="1"/>
    <col min="230" max="230" width="16.85546875" style="4" customWidth="1"/>
    <col min="231" max="231" width="13.42578125" style="4" customWidth="1"/>
    <col min="232" max="232" width="11.7109375" style="4" customWidth="1"/>
    <col min="233" max="233" width="13" style="4" customWidth="1"/>
    <col min="234" max="234" width="13.42578125" style="4" bestFit="1" customWidth="1"/>
    <col min="235" max="482" width="11.42578125" style="4"/>
    <col min="483" max="483" width="62.85546875" style="4" customWidth="1"/>
    <col min="484" max="484" width="22.28515625" style="4" customWidth="1"/>
    <col min="485" max="485" width="18.140625" style="4" customWidth="1"/>
    <col min="486" max="486" width="16.85546875" style="4" customWidth="1"/>
    <col min="487" max="487" width="13.42578125" style="4" customWidth="1"/>
    <col min="488" max="488" width="11.7109375" style="4" customWidth="1"/>
    <col min="489" max="489" width="13" style="4" customWidth="1"/>
    <col min="490" max="490" width="13.42578125" style="4" bestFit="1" customWidth="1"/>
    <col min="491" max="738" width="11.42578125" style="4"/>
    <col min="739" max="739" width="62.85546875" style="4" customWidth="1"/>
    <col min="740" max="740" width="22.28515625" style="4" customWidth="1"/>
    <col min="741" max="741" width="18.140625" style="4" customWidth="1"/>
    <col min="742" max="742" width="16.85546875" style="4" customWidth="1"/>
    <col min="743" max="743" width="13.42578125" style="4" customWidth="1"/>
    <col min="744" max="744" width="11.7109375" style="4" customWidth="1"/>
    <col min="745" max="745" width="13" style="4" customWidth="1"/>
    <col min="746" max="746" width="13.42578125" style="4" bestFit="1" customWidth="1"/>
    <col min="747" max="994" width="11.42578125" style="4"/>
    <col min="995" max="995" width="62.85546875" style="4" customWidth="1"/>
    <col min="996" max="996" width="22.28515625" style="4" customWidth="1"/>
    <col min="997" max="997" width="18.140625" style="4" customWidth="1"/>
    <col min="998" max="998" width="16.85546875" style="4" customWidth="1"/>
    <col min="999" max="999" width="13.42578125" style="4" customWidth="1"/>
    <col min="1000" max="1000" width="11.7109375" style="4" customWidth="1"/>
    <col min="1001" max="1001" width="13" style="4" customWidth="1"/>
    <col min="1002" max="1002" width="13.42578125" style="4" bestFit="1" customWidth="1"/>
    <col min="1003" max="1250" width="11.42578125" style="4"/>
    <col min="1251" max="1251" width="62.85546875" style="4" customWidth="1"/>
    <col min="1252" max="1252" width="22.28515625" style="4" customWidth="1"/>
    <col min="1253" max="1253" width="18.140625" style="4" customWidth="1"/>
    <col min="1254" max="1254" width="16.85546875" style="4" customWidth="1"/>
    <col min="1255" max="1255" width="13.42578125" style="4" customWidth="1"/>
    <col min="1256" max="1256" width="11.7109375" style="4" customWidth="1"/>
    <col min="1257" max="1257" width="13" style="4" customWidth="1"/>
    <col min="1258" max="1258" width="13.42578125" style="4" bestFit="1" customWidth="1"/>
    <col min="1259" max="1506" width="11.42578125" style="4"/>
    <col min="1507" max="1507" width="62.85546875" style="4" customWidth="1"/>
    <col min="1508" max="1508" width="22.28515625" style="4" customWidth="1"/>
    <col min="1509" max="1509" width="18.140625" style="4" customWidth="1"/>
    <col min="1510" max="1510" width="16.85546875" style="4" customWidth="1"/>
    <col min="1511" max="1511" width="13.42578125" style="4" customWidth="1"/>
    <col min="1512" max="1512" width="11.7109375" style="4" customWidth="1"/>
    <col min="1513" max="1513" width="13" style="4" customWidth="1"/>
    <col min="1514" max="1514" width="13.42578125" style="4" bestFit="1" customWidth="1"/>
    <col min="1515" max="1762" width="11.42578125" style="4"/>
    <col min="1763" max="1763" width="62.85546875" style="4" customWidth="1"/>
    <col min="1764" max="1764" width="22.28515625" style="4" customWidth="1"/>
    <col min="1765" max="1765" width="18.140625" style="4" customWidth="1"/>
    <col min="1766" max="1766" width="16.85546875" style="4" customWidth="1"/>
    <col min="1767" max="1767" width="13.42578125" style="4" customWidth="1"/>
    <col min="1768" max="1768" width="11.7109375" style="4" customWidth="1"/>
    <col min="1769" max="1769" width="13" style="4" customWidth="1"/>
    <col min="1770" max="1770" width="13.42578125" style="4" bestFit="1" customWidth="1"/>
    <col min="1771" max="2018" width="11.42578125" style="4"/>
    <col min="2019" max="2019" width="62.85546875" style="4" customWidth="1"/>
    <col min="2020" max="2020" width="22.28515625" style="4" customWidth="1"/>
    <col min="2021" max="2021" width="18.140625" style="4" customWidth="1"/>
    <col min="2022" max="2022" width="16.85546875" style="4" customWidth="1"/>
    <col min="2023" max="2023" width="13.42578125" style="4" customWidth="1"/>
    <col min="2024" max="2024" width="11.7109375" style="4" customWidth="1"/>
    <col min="2025" max="2025" width="13" style="4" customWidth="1"/>
    <col min="2026" max="2026" width="13.42578125" style="4" bestFit="1" customWidth="1"/>
    <col min="2027" max="2274" width="11.42578125" style="4"/>
    <col min="2275" max="2275" width="62.85546875" style="4" customWidth="1"/>
    <col min="2276" max="2276" width="22.28515625" style="4" customWidth="1"/>
    <col min="2277" max="2277" width="18.140625" style="4" customWidth="1"/>
    <col min="2278" max="2278" width="16.85546875" style="4" customWidth="1"/>
    <col min="2279" max="2279" width="13.42578125" style="4" customWidth="1"/>
    <col min="2280" max="2280" width="11.7109375" style="4" customWidth="1"/>
    <col min="2281" max="2281" width="13" style="4" customWidth="1"/>
    <col min="2282" max="2282" width="13.42578125" style="4" bestFit="1" customWidth="1"/>
    <col min="2283" max="2530" width="11.42578125" style="4"/>
    <col min="2531" max="2531" width="62.85546875" style="4" customWidth="1"/>
    <col min="2532" max="2532" width="22.28515625" style="4" customWidth="1"/>
    <col min="2533" max="2533" width="18.140625" style="4" customWidth="1"/>
    <col min="2534" max="2534" width="16.85546875" style="4" customWidth="1"/>
    <col min="2535" max="2535" width="13.42578125" style="4" customWidth="1"/>
    <col min="2536" max="2536" width="11.7109375" style="4" customWidth="1"/>
    <col min="2537" max="2537" width="13" style="4" customWidth="1"/>
    <col min="2538" max="2538" width="13.42578125" style="4" bestFit="1" customWidth="1"/>
    <col min="2539" max="2786" width="11.42578125" style="4"/>
    <col min="2787" max="2787" width="62.85546875" style="4" customWidth="1"/>
    <col min="2788" max="2788" width="22.28515625" style="4" customWidth="1"/>
    <col min="2789" max="2789" width="18.140625" style="4" customWidth="1"/>
    <col min="2790" max="2790" width="16.85546875" style="4" customWidth="1"/>
    <col min="2791" max="2791" width="13.42578125" style="4" customWidth="1"/>
    <col min="2792" max="2792" width="11.7109375" style="4" customWidth="1"/>
    <col min="2793" max="2793" width="13" style="4" customWidth="1"/>
    <col min="2794" max="2794" width="13.42578125" style="4" bestFit="1" customWidth="1"/>
    <col min="2795" max="3042" width="11.42578125" style="4"/>
    <col min="3043" max="3043" width="62.85546875" style="4" customWidth="1"/>
    <col min="3044" max="3044" width="22.28515625" style="4" customWidth="1"/>
    <col min="3045" max="3045" width="18.140625" style="4" customWidth="1"/>
    <col min="3046" max="3046" width="16.85546875" style="4" customWidth="1"/>
    <col min="3047" max="3047" width="13.42578125" style="4" customWidth="1"/>
    <col min="3048" max="3048" width="11.7109375" style="4" customWidth="1"/>
    <col min="3049" max="3049" width="13" style="4" customWidth="1"/>
    <col min="3050" max="3050" width="13.42578125" style="4" bestFit="1" customWidth="1"/>
    <col min="3051" max="3298" width="11.42578125" style="4"/>
    <col min="3299" max="3299" width="62.85546875" style="4" customWidth="1"/>
    <col min="3300" max="3300" width="22.28515625" style="4" customWidth="1"/>
    <col min="3301" max="3301" width="18.140625" style="4" customWidth="1"/>
    <col min="3302" max="3302" width="16.85546875" style="4" customWidth="1"/>
    <col min="3303" max="3303" width="13.42578125" style="4" customWidth="1"/>
    <col min="3304" max="3304" width="11.7109375" style="4" customWidth="1"/>
    <col min="3305" max="3305" width="13" style="4" customWidth="1"/>
    <col min="3306" max="3306" width="13.42578125" style="4" bestFit="1" customWidth="1"/>
    <col min="3307" max="3554" width="11.42578125" style="4"/>
    <col min="3555" max="3555" width="62.85546875" style="4" customWidth="1"/>
    <col min="3556" max="3556" width="22.28515625" style="4" customWidth="1"/>
    <col min="3557" max="3557" width="18.140625" style="4" customWidth="1"/>
    <col min="3558" max="3558" width="16.85546875" style="4" customWidth="1"/>
    <col min="3559" max="3559" width="13.42578125" style="4" customWidth="1"/>
    <col min="3560" max="3560" width="11.7109375" style="4" customWidth="1"/>
    <col min="3561" max="3561" width="13" style="4" customWidth="1"/>
    <col min="3562" max="3562" width="13.42578125" style="4" bestFit="1" customWidth="1"/>
    <col min="3563" max="3810" width="11.42578125" style="4"/>
    <col min="3811" max="3811" width="62.85546875" style="4" customWidth="1"/>
    <col min="3812" max="3812" width="22.28515625" style="4" customWidth="1"/>
    <col min="3813" max="3813" width="18.140625" style="4" customWidth="1"/>
    <col min="3814" max="3814" width="16.85546875" style="4" customWidth="1"/>
    <col min="3815" max="3815" width="13.42578125" style="4" customWidth="1"/>
    <col min="3816" max="3816" width="11.7109375" style="4" customWidth="1"/>
    <col min="3817" max="3817" width="13" style="4" customWidth="1"/>
    <col min="3818" max="3818" width="13.42578125" style="4" bestFit="1" customWidth="1"/>
    <col min="3819" max="4066" width="11.42578125" style="4"/>
    <col min="4067" max="4067" width="62.85546875" style="4" customWidth="1"/>
    <col min="4068" max="4068" width="22.28515625" style="4" customWidth="1"/>
    <col min="4069" max="4069" width="18.140625" style="4" customWidth="1"/>
    <col min="4070" max="4070" width="16.85546875" style="4" customWidth="1"/>
    <col min="4071" max="4071" width="13.42578125" style="4" customWidth="1"/>
    <col min="4072" max="4072" width="11.7109375" style="4" customWidth="1"/>
    <col min="4073" max="4073" width="13" style="4" customWidth="1"/>
    <col min="4074" max="4074" width="13.42578125" style="4" bestFit="1" customWidth="1"/>
    <col min="4075" max="4322" width="11.42578125" style="4"/>
    <col min="4323" max="4323" width="62.85546875" style="4" customWidth="1"/>
    <col min="4324" max="4324" width="22.28515625" style="4" customWidth="1"/>
    <col min="4325" max="4325" width="18.140625" style="4" customWidth="1"/>
    <col min="4326" max="4326" width="16.85546875" style="4" customWidth="1"/>
    <col min="4327" max="4327" width="13.42578125" style="4" customWidth="1"/>
    <col min="4328" max="4328" width="11.7109375" style="4" customWidth="1"/>
    <col min="4329" max="4329" width="13" style="4" customWidth="1"/>
    <col min="4330" max="4330" width="13.42578125" style="4" bestFit="1" customWidth="1"/>
    <col min="4331" max="4578" width="11.42578125" style="4"/>
    <col min="4579" max="4579" width="62.85546875" style="4" customWidth="1"/>
    <col min="4580" max="4580" width="22.28515625" style="4" customWidth="1"/>
    <col min="4581" max="4581" width="18.140625" style="4" customWidth="1"/>
    <col min="4582" max="4582" width="16.85546875" style="4" customWidth="1"/>
    <col min="4583" max="4583" width="13.42578125" style="4" customWidth="1"/>
    <col min="4584" max="4584" width="11.7109375" style="4" customWidth="1"/>
    <col min="4585" max="4585" width="13" style="4" customWidth="1"/>
    <col min="4586" max="4586" width="13.42578125" style="4" bestFit="1" customWidth="1"/>
    <col min="4587" max="4834" width="11.42578125" style="4"/>
    <col min="4835" max="4835" width="62.85546875" style="4" customWidth="1"/>
    <col min="4836" max="4836" width="22.28515625" style="4" customWidth="1"/>
    <col min="4837" max="4837" width="18.140625" style="4" customWidth="1"/>
    <col min="4838" max="4838" width="16.85546875" style="4" customWidth="1"/>
    <col min="4839" max="4839" width="13.42578125" style="4" customWidth="1"/>
    <col min="4840" max="4840" width="11.7109375" style="4" customWidth="1"/>
    <col min="4841" max="4841" width="13" style="4" customWidth="1"/>
    <col min="4842" max="4842" width="13.42578125" style="4" bestFit="1" customWidth="1"/>
    <col min="4843" max="5090" width="11.42578125" style="4"/>
    <col min="5091" max="5091" width="62.85546875" style="4" customWidth="1"/>
    <col min="5092" max="5092" width="22.28515625" style="4" customWidth="1"/>
    <col min="5093" max="5093" width="18.140625" style="4" customWidth="1"/>
    <col min="5094" max="5094" width="16.85546875" style="4" customWidth="1"/>
    <col min="5095" max="5095" width="13.42578125" style="4" customWidth="1"/>
    <col min="5096" max="5096" width="11.7109375" style="4" customWidth="1"/>
    <col min="5097" max="5097" width="13" style="4" customWidth="1"/>
    <col min="5098" max="5098" width="13.42578125" style="4" bestFit="1" customWidth="1"/>
    <col min="5099" max="5346" width="11.42578125" style="4"/>
    <col min="5347" max="5347" width="62.85546875" style="4" customWidth="1"/>
    <col min="5348" max="5348" width="22.28515625" style="4" customWidth="1"/>
    <col min="5349" max="5349" width="18.140625" style="4" customWidth="1"/>
    <col min="5350" max="5350" width="16.85546875" style="4" customWidth="1"/>
    <col min="5351" max="5351" width="13.42578125" style="4" customWidth="1"/>
    <col min="5352" max="5352" width="11.7109375" style="4" customWidth="1"/>
    <col min="5353" max="5353" width="13" style="4" customWidth="1"/>
    <col min="5354" max="5354" width="13.42578125" style="4" bestFit="1" customWidth="1"/>
    <col min="5355" max="5602" width="11.42578125" style="4"/>
    <col min="5603" max="5603" width="62.85546875" style="4" customWidth="1"/>
    <col min="5604" max="5604" width="22.28515625" style="4" customWidth="1"/>
    <col min="5605" max="5605" width="18.140625" style="4" customWidth="1"/>
    <col min="5606" max="5606" width="16.85546875" style="4" customWidth="1"/>
    <col min="5607" max="5607" width="13.42578125" style="4" customWidth="1"/>
    <col min="5608" max="5608" width="11.7109375" style="4" customWidth="1"/>
    <col min="5609" max="5609" width="13" style="4" customWidth="1"/>
    <col min="5610" max="5610" width="13.42578125" style="4" bestFit="1" customWidth="1"/>
    <col min="5611" max="5858" width="11.42578125" style="4"/>
    <col min="5859" max="5859" width="62.85546875" style="4" customWidth="1"/>
    <col min="5860" max="5860" width="22.28515625" style="4" customWidth="1"/>
    <col min="5861" max="5861" width="18.140625" style="4" customWidth="1"/>
    <col min="5862" max="5862" width="16.85546875" style="4" customWidth="1"/>
    <col min="5863" max="5863" width="13.42578125" style="4" customWidth="1"/>
    <col min="5864" max="5864" width="11.7109375" style="4" customWidth="1"/>
    <col min="5865" max="5865" width="13" style="4" customWidth="1"/>
    <col min="5866" max="5866" width="13.42578125" style="4" bestFit="1" customWidth="1"/>
    <col min="5867" max="6114" width="11.42578125" style="4"/>
    <col min="6115" max="6115" width="62.85546875" style="4" customWidth="1"/>
    <col min="6116" max="6116" width="22.28515625" style="4" customWidth="1"/>
    <col min="6117" max="6117" width="18.140625" style="4" customWidth="1"/>
    <col min="6118" max="6118" width="16.85546875" style="4" customWidth="1"/>
    <col min="6119" max="6119" width="13.42578125" style="4" customWidth="1"/>
    <col min="6120" max="6120" width="11.7109375" style="4" customWidth="1"/>
    <col min="6121" max="6121" width="13" style="4" customWidth="1"/>
    <col min="6122" max="6122" width="13.42578125" style="4" bestFit="1" customWidth="1"/>
    <col min="6123" max="6370" width="11.42578125" style="4"/>
    <col min="6371" max="6371" width="62.85546875" style="4" customWidth="1"/>
    <col min="6372" max="6372" width="22.28515625" style="4" customWidth="1"/>
    <col min="6373" max="6373" width="18.140625" style="4" customWidth="1"/>
    <col min="6374" max="6374" width="16.85546875" style="4" customWidth="1"/>
    <col min="6375" max="6375" width="13.42578125" style="4" customWidth="1"/>
    <col min="6376" max="6376" width="11.7109375" style="4" customWidth="1"/>
    <col min="6377" max="6377" width="13" style="4" customWidth="1"/>
    <col min="6378" max="6378" width="13.42578125" style="4" bestFit="1" customWidth="1"/>
    <col min="6379" max="6626" width="11.42578125" style="4"/>
    <col min="6627" max="6627" width="62.85546875" style="4" customWidth="1"/>
    <col min="6628" max="6628" width="22.28515625" style="4" customWidth="1"/>
    <col min="6629" max="6629" width="18.140625" style="4" customWidth="1"/>
    <col min="6630" max="6630" width="16.85546875" style="4" customWidth="1"/>
    <col min="6631" max="6631" width="13.42578125" style="4" customWidth="1"/>
    <col min="6632" max="6632" width="11.7109375" style="4" customWidth="1"/>
    <col min="6633" max="6633" width="13" style="4" customWidth="1"/>
    <col min="6634" max="6634" width="13.42578125" style="4" bestFit="1" customWidth="1"/>
    <col min="6635" max="6882" width="11.42578125" style="4"/>
    <col min="6883" max="6883" width="62.85546875" style="4" customWidth="1"/>
    <col min="6884" max="6884" width="22.28515625" style="4" customWidth="1"/>
    <col min="6885" max="6885" width="18.140625" style="4" customWidth="1"/>
    <col min="6886" max="6886" width="16.85546875" style="4" customWidth="1"/>
    <col min="6887" max="6887" width="13.42578125" style="4" customWidth="1"/>
    <col min="6888" max="6888" width="11.7109375" style="4" customWidth="1"/>
    <col min="6889" max="6889" width="13" style="4" customWidth="1"/>
    <col min="6890" max="6890" width="13.42578125" style="4" bestFit="1" customWidth="1"/>
    <col min="6891" max="7138" width="11.42578125" style="4"/>
    <col min="7139" max="7139" width="62.85546875" style="4" customWidth="1"/>
    <col min="7140" max="7140" width="22.28515625" style="4" customWidth="1"/>
    <col min="7141" max="7141" width="18.140625" style="4" customWidth="1"/>
    <col min="7142" max="7142" width="16.85546875" style="4" customWidth="1"/>
    <col min="7143" max="7143" width="13.42578125" style="4" customWidth="1"/>
    <col min="7144" max="7144" width="11.7109375" style="4" customWidth="1"/>
    <col min="7145" max="7145" width="13" style="4" customWidth="1"/>
    <col min="7146" max="7146" width="13.42578125" style="4" bestFit="1" customWidth="1"/>
    <col min="7147" max="7394" width="11.42578125" style="4"/>
    <col min="7395" max="7395" width="62.85546875" style="4" customWidth="1"/>
    <col min="7396" max="7396" width="22.28515625" style="4" customWidth="1"/>
    <col min="7397" max="7397" width="18.140625" style="4" customWidth="1"/>
    <col min="7398" max="7398" width="16.85546875" style="4" customWidth="1"/>
    <col min="7399" max="7399" width="13.42578125" style="4" customWidth="1"/>
    <col min="7400" max="7400" width="11.7109375" style="4" customWidth="1"/>
    <col min="7401" max="7401" width="13" style="4" customWidth="1"/>
    <col min="7402" max="7402" width="13.42578125" style="4" bestFit="1" customWidth="1"/>
    <col min="7403" max="7650" width="11.42578125" style="4"/>
    <col min="7651" max="7651" width="62.85546875" style="4" customWidth="1"/>
    <col min="7652" max="7652" width="22.28515625" style="4" customWidth="1"/>
    <col min="7653" max="7653" width="18.140625" style="4" customWidth="1"/>
    <col min="7654" max="7654" width="16.85546875" style="4" customWidth="1"/>
    <col min="7655" max="7655" width="13.42578125" style="4" customWidth="1"/>
    <col min="7656" max="7656" width="11.7109375" style="4" customWidth="1"/>
    <col min="7657" max="7657" width="13" style="4" customWidth="1"/>
    <col min="7658" max="7658" width="13.42578125" style="4" bestFit="1" customWidth="1"/>
    <col min="7659" max="7906" width="11.42578125" style="4"/>
    <col min="7907" max="7907" width="62.85546875" style="4" customWidth="1"/>
    <col min="7908" max="7908" width="22.28515625" style="4" customWidth="1"/>
    <col min="7909" max="7909" width="18.140625" style="4" customWidth="1"/>
    <col min="7910" max="7910" width="16.85546875" style="4" customWidth="1"/>
    <col min="7911" max="7911" width="13.42578125" style="4" customWidth="1"/>
    <col min="7912" max="7912" width="11.7109375" style="4" customWidth="1"/>
    <col min="7913" max="7913" width="13" style="4" customWidth="1"/>
    <col min="7914" max="7914" width="13.42578125" style="4" bestFit="1" customWidth="1"/>
    <col min="7915" max="8162" width="11.42578125" style="4"/>
    <col min="8163" max="8163" width="62.85546875" style="4" customWidth="1"/>
    <col min="8164" max="8164" width="22.28515625" style="4" customWidth="1"/>
    <col min="8165" max="8165" width="18.140625" style="4" customWidth="1"/>
    <col min="8166" max="8166" width="16.85546875" style="4" customWidth="1"/>
    <col min="8167" max="8167" width="13.42578125" style="4" customWidth="1"/>
    <col min="8168" max="8168" width="11.7109375" style="4" customWidth="1"/>
    <col min="8169" max="8169" width="13" style="4" customWidth="1"/>
    <col min="8170" max="8170" width="13.42578125" style="4" bestFit="1" customWidth="1"/>
    <col min="8171" max="8418" width="11.42578125" style="4"/>
    <col min="8419" max="8419" width="62.85546875" style="4" customWidth="1"/>
    <col min="8420" max="8420" width="22.28515625" style="4" customWidth="1"/>
    <col min="8421" max="8421" width="18.140625" style="4" customWidth="1"/>
    <col min="8422" max="8422" width="16.85546875" style="4" customWidth="1"/>
    <col min="8423" max="8423" width="13.42578125" style="4" customWidth="1"/>
    <col min="8424" max="8424" width="11.7109375" style="4" customWidth="1"/>
    <col min="8425" max="8425" width="13" style="4" customWidth="1"/>
    <col min="8426" max="8426" width="13.42578125" style="4" bestFit="1" customWidth="1"/>
    <col min="8427" max="8674" width="11.42578125" style="4"/>
    <col min="8675" max="8675" width="62.85546875" style="4" customWidth="1"/>
    <col min="8676" max="8676" width="22.28515625" style="4" customWidth="1"/>
    <col min="8677" max="8677" width="18.140625" style="4" customWidth="1"/>
    <col min="8678" max="8678" width="16.85546875" style="4" customWidth="1"/>
    <col min="8679" max="8679" width="13.42578125" style="4" customWidth="1"/>
    <col min="8680" max="8680" width="11.7109375" style="4" customWidth="1"/>
    <col min="8681" max="8681" width="13" style="4" customWidth="1"/>
    <col min="8682" max="8682" width="13.42578125" style="4" bestFit="1" customWidth="1"/>
    <col min="8683" max="8930" width="11.42578125" style="4"/>
    <col min="8931" max="8931" width="62.85546875" style="4" customWidth="1"/>
    <col min="8932" max="8932" width="22.28515625" style="4" customWidth="1"/>
    <col min="8933" max="8933" width="18.140625" style="4" customWidth="1"/>
    <col min="8934" max="8934" width="16.85546875" style="4" customWidth="1"/>
    <col min="8935" max="8935" width="13.42578125" style="4" customWidth="1"/>
    <col min="8936" max="8936" width="11.7109375" style="4" customWidth="1"/>
    <col min="8937" max="8937" width="13" style="4" customWidth="1"/>
    <col min="8938" max="8938" width="13.42578125" style="4" bestFit="1" customWidth="1"/>
    <col min="8939" max="9186" width="11.42578125" style="4"/>
    <col min="9187" max="9187" width="62.85546875" style="4" customWidth="1"/>
    <col min="9188" max="9188" width="22.28515625" style="4" customWidth="1"/>
    <col min="9189" max="9189" width="18.140625" style="4" customWidth="1"/>
    <col min="9190" max="9190" width="16.85546875" style="4" customWidth="1"/>
    <col min="9191" max="9191" width="13.42578125" style="4" customWidth="1"/>
    <col min="9192" max="9192" width="11.7109375" style="4" customWidth="1"/>
    <col min="9193" max="9193" width="13" style="4" customWidth="1"/>
    <col min="9194" max="9194" width="13.42578125" style="4" bestFit="1" customWidth="1"/>
    <col min="9195" max="9442" width="11.42578125" style="4"/>
    <col min="9443" max="9443" width="62.85546875" style="4" customWidth="1"/>
    <col min="9444" max="9444" width="22.28515625" style="4" customWidth="1"/>
    <col min="9445" max="9445" width="18.140625" style="4" customWidth="1"/>
    <col min="9446" max="9446" width="16.85546875" style="4" customWidth="1"/>
    <col min="9447" max="9447" width="13.42578125" style="4" customWidth="1"/>
    <col min="9448" max="9448" width="11.7109375" style="4" customWidth="1"/>
    <col min="9449" max="9449" width="13" style="4" customWidth="1"/>
    <col min="9450" max="9450" width="13.42578125" style="4" bestFit="1" customWidth="1"/>
    <col min="9451" max="9698" width="11.42578125" style="4"/>
    <col min="9699" max="9699" width="62.85546875" style="4" customWidth="1"/>
    <col min="9700" max="9700" width="22.28515625" style="4" customWidth="1"/>
    <col min="9701" max="9701" width="18.140625" style="4" customWidth="1"/>
    <col min="9702" max="9702" width="16.85546875" style="4" customWidth="1"/>
    <col min="9703" max="9703" width="13.42578125" style="4" customWidth="1"/>
    <col min="9704" max="9704" width="11.7109375" style="4" customWidth="1"/>
    <col min="9705" max="9705" width="13" style="4" customWidth="1"/>
    <col min="9706" max="9706" width="13.42578125" style="4" bestFit="1" customWidth="1"/>
    <col min="9707" max="9954" width="11.42578125" style="4"/>
    <col min="9955" max="9955" width="62.85546875" style="4" customWidth="1"/>
    <col min="9956" max="9956" width="22.28515625" style="4" customWidth="1"/>
    <col min="9957" max="9957" width="18.140625" style="4" customWidth="1"/>
    <col min="9958" max="9958" width="16.85546875" style="4" customWidth="1"/>
    <col min="9959" max="9959" width="13.42578125" style="4" customWidth="1"/>
    <col min="9960" max="9960" width="11.7109375" style="4" customWidth="1"/>
    <col min="9961" max="9961" width="13" style="4" customWidth="1"/>
    <col min="9962" max="9962" width="13.42578125" style="4" bestFit="1" customWidth="1"/>
    <col min="9963" max="10210" width="11.42578125" style="4"/>
    <col min="10211" max="10211" width="62.85546875" style="4" customWidth="1"/>
    <col min="10212" max="10212" width="22.28515625" style="4" customWidth="1"/>
    <col min="10213" max="10213" width="18.140625" style="4" customWidth="1"/>
    <col min="10214" max="10214" width="16.85546875" style="4" customWidth="1"/>
    <col min="10215" max="10215" width="13.42578125" style="4" customWidth="1"/>
    <col min="10216" max="10216" width="11.7109375" style="4" customWidth="1"/>
    <col min="10217" max="10217" width="13" style="4" customWidth="1"/>
    <col min="10218" max="10218" width="13.42578125" style="4" bestFit="1" customWidth="1"/>
    <col min="10219" max="10466" width="11.42578125" style="4"/>
    <col min="10467" max="10467" width="62.85546875" style="4" customWidth="1"/>
    <col min="10468" max="10468" width="22.28515625" style="4" customWidth="1"/>
    <col min="10469" max="10469" width="18.140625" style="4" customWidth="1"/>
    <col min="10470" max="10470" width="16.85546875" style="4" customWidth="1"/>
    <col min="10471" max="10471" width="13.42578125" style="4" customWidth="1"/>
    <col min="10472" max="10472" width="11.7109375" style="4" customWidth="1"/>
    <col min="10473" max="10473" width="13" style="4" customWidth="1"/>
    <col min="10474" max="10474" width="13.42578125" style="4" bestFit="1" customWidth="1"/>
    <col min="10475" max="10722" width="11.42578125" style="4"/>
    <col min="10723" max="10723" width="62.85546875" style="4" customWidth="1"/>
    <col min="10724" max="10724" width="22.28515625" style="4" customWidth="1"/>
    <col min="10725" max="10725" width="18.140625" style="4" customWidth="1"/>
    <col min="10726" max="10726" width="16.85546875" style="4" customWidth="1"/>
    <col min="10727" max="10727" width="13.42578125" style="4" customWidth="1"/>
    <col min="10728" max="10728" width="11.7109375" style="4" customWidth="1"/>
    <col min="10729" max="10729" width="13" style="4" customWidth="1"/>
    <col min="10730" max="10730" width="13.42578125" style="4" bestFit="1" customWidth="1"/>
    <col min="10731" max="10978" width="11.42578125" style="4"/>
    <col min="10979" max="10979" width="62.85546875" style="4" customWidth="1"/>
    <col min="10980" max="10980" width="22.28515625" style="4" customWidth="1"/>
    <col min="10981" max="10981" width="18.140625" style="4" customWidth="1"/>
    <col min="10982" max="10982" width="16.85546875" style="4" customWidth="1"/>
    <col min="10983" max="10983" width="13.42578125" style="4" customWidth="1"/>
    <col min="10984" max="10984" width="11.7109375" style="4" customWidth="1"/>
    <col min="10985" max="10985" width="13" style="4" customWidth="1"/>
    <col min="10986" max="10986" width="13.42578125" style="4" bestFit="1" customWidth="1"/>
    <col min="10987" max="11234" width="11.42578125" style="4"/>
    <col min="11235" max="11235" width="62.85546875" style="4" customWidth="1"/>
    <col min="11236" max="11236" width="22.28515625" style="4" customWidth="1"/>
    <col min="11237" max="11237" width="18.140625" style="4" customWidth="1"/>
    <col min="11238" max="11238" width="16.85546875" style="4" customWidth="1"/>
    <col min="11239" max="11239" width="13.42578125" style="4" customWidth="1"/>
    <col min="11240" max="11240" width="11.7109375" style="4" customWidth="1"/>
    <col min="11241" max="11241" width="13" style="4" customWidth="1"/>
    <col min="11242" max="11242" width="13.42578125" style="4" bestFit="1" customWidth="1"/>
    <col min="11243" max="11490" width="11.42578125" style="4"/>
    <col min="11491" max="11491" width="62.85546875" style="4" customWidth="1"/>
    <col min="11492" max="11492" width="22.28515625" style="4" customWidth="1"/>
    <col min="11493" max="11493" width="18.140625" style="4" customWidth="1"/>
    <col min="11494" max="11494" width="16.85546875" style="4" customWidth="1"/>
    <col min="11495" max="11495" width="13.42578125" style="4" customWidth="1"/>
    <col min="11496" max="11496" width="11.7109375" style="4" customWidth="1"/>
    <col min="11497" max="11497" width="13" style="4" customWidth="1"/>
    <col min="11498" max="11498" width="13.42578125" style="4" bestFit="1" customWidth="1"/>
    <col min="11499" max="11746" width="11.42578125" style="4"/>
    <col min="11747" max="11747" width="62.85546875" style="4" customWidth="1"/>
    <col min="11748" max="11748" width="22.28515625" style="4" customWidth="1"/>
    <col min="11749" max="11749" width="18.140625" style="4" customWidth="1"/>
    <col min="11750" max="11750" width="16.85546875" style="4" customWidth="1"/>
    <col min="11751" max="11751" width="13.42578125" style="4" customWidth="1"/>
    <col min="11752" max="11752" width="11.7109375" style="4" customWidth="1"/>
    <col min="11753" max="11753" width="13" style="4" customWidth="1"/>
    <col min="11754" max="11754" width="13.42578125" style="4" bestFit="1" customWidth="1"/>
    <col min="11755" max="12002" width="11.42578125" style="4"/>
    <col min="12003" max="12003" width="62.85546875" style="4" customWidth="1"/>
    <col min="12004" max="12004" width="22.28515625" style="4" customWidth="1"/>
    <col min="12005" max="12005" width="18.140625" style="4" customWidth="1"/>
    <col min="12006" max="12006" width="16.85546875" style="4" customWidth="1"/>
    <col min="12007" max="12007" width="13.42578125" style="4" customWidth="1"/>
    <col min="12008" max="12008" width="11.7109375" style="4" customWidth="1"/>
    <col min="12009" max="12009" width="13" style="4" customWidth="1"/>
    <col min="12010" max="12010" width="13.42578125" style="4" bestFit="1" customWidth="1"/>
    <col min="12011" max="12258" width="11.42578125" style="4"/>
    <col min="12259" max="12259" width="62.85546875" style="4" customWidth="1"/>
    <col min="12260" max="12260" width="22.28515625" style="4" customWidth="1"/>
    <col min="12261" max="12261" width="18.140625" style="4" customWidth="1"/>
    <col min="12262" max="12262" width="16.85546875" style="4" customWidth="1"/>
    <col min="12263" max="12263" width="13.42578125" style="4" customWidth="1"/>
    <col min="12264" max="12264" width="11.7109375" style="4" customWidth="1"/>
    <col min="12265" max="12265" width="13" style="4" customWidth="1"/>
    <col min="12266" max="12266" width="13.42578125" style="4" bestFit="1" customWidth="1"/>
    <col min="12267" max="12514" width="11.42578125" style="4"/>
    <col min="12515" max="12515" width="62.85546875" style="4" customWidth="1"/>
    <col min="12516" max="12516" width="22.28515625" style="4" customWidth="1"/>
    <col min="12517" max="12517" width="18.140625" style="4" customWidth="1"/>
    <col min="12518" max="12518" width="16.85546875" style="4" customWidth="1"/>
    <col min="12519" max="12519" width="13.42578125" style="4" customWidth="1"/>
    <col min="12520" max="12520" width="11.7109375" style="4" customWidth="1"/>
    <col min="12521" max="12521" width="13" style="4" customWidth="1"/>
    <col min="12522" max="12522" width="13.42578125" style="4" bestFit="1" customWidth="1"/>
    <col min="12523" max="12770" width="11.42578125" style="4"/>
    <col min="12771" max="12771" width="62.85546875" style="4" customWidth="1"/>
    <col min="12772" max="12772" width="22.28515625" style="4" customWidth="1"/>
    <col min="12773" max="12773" width="18.140625" style="4" customWidth="1"/>
    <col min="12774" max="12774" width="16.85546875" style="4" customWidth="1"/>
    <col min="12775" max="12775" width="13.42578125" style="4" customWidth="1"/>
    <col min="12776" max="12776" width="11.7109375" style="4" customWidth="1"/>
    <col min="12777" max="12777" width="13" style="4" customWidth="1"/>
    <col min="12778" max="12778" width="13.42578125" style="4" bestFit="1" customWidth="1"/>
    <col min="12779" max="13026" width="11.42578125" style="4"/>
    <col min="13027" max="13027" width="62.85546875" style="4" customWidth="1"/>
    <col min="13028" max="13028" width="22.28515625" style="4" customWidth="1"/>
    <col min="13029" max="13029" width="18.140625" style="4" customWidth="1"/>
    <col min="13030" max="13030" width="16.85546875" style="4" customWidth="1"/>
    <col min="13031" max="13031" width="13.42578125" style="4" customWidth="1"/>
    <col min="13032" max="13032" width="11.7109375" style="4" customWidth="1"/>
    <col min="13033" max="13033" width="13" style="4" customWidth="1"/>
    <col min="13034" max="13034" width="13.42578125" style="4" bestFit="1" customWidth="1"/>
    <col min="13035" max="13282" width="11.42578125" style="4"/>
    <col min="13283" max="13283" width="62.85546875" style="4" customWidth="1"/>
    <col min="13284" max="13284" width="22.28515625" style="4" customWidth="1"/>
    <col min="13285" max="13285" width="18.140625" style="4" customWidth="1"/>
    <col min="13286" max="13286" width="16.85546875" style="4" customWidth="1"/>
    <col min="13287" max="13287" width="13.42578125" style="4" customWidth="1"/>
    <col min="13288" max="13288" width="11.7109375" style="4" customWidth="1"/>
    <col min="13289" max="13289" width="13" style="4" customWidth="1"/>
    <col min="13290" max="13290" width="13.42578125" style="4" bestFit="1" customWidth="1"/>
    <col min="13291" max="13538" width="11.42578125" style="4"/>
    <col min="13539" max="13539" width="62.85546875" style="4" customWidth="1"/>
    <col min="13540" max="13540" width="22.28515625" style="4" customWidth="1"/>
    <col min="13541" max="13541" width="18.140625" style="4" customWidth="1"/>
    <col min="13542" max="13542" width="16.85546875" style="4" customWidth="1"/>
    <col min="13543" max="13543" width="13.42578125" style="4" customWidth="1"/>
    <col min="13544" max="13544" width="11.7109375" style="4" customWidth="1"/>
    <col min="13545" max="13545" width="13" style="4" customWidth="1"/>
    <col min="13546" max="13546" width="13.42578125" style="4" bestFit="1" customWidth="1"/>
    <col min="13547" max="13794" width="11.42578125" style="4"/>
    <col min="13795" max="13795" width="62.85546875" style="4" customWidth="1"/>
    <col min="13796" max="13796" width="22.28515625" style="4" customWidth="1"/>
    <col min="13797" max="13797" width="18.140625" style="4" customWidth="1"/>
    <col min="13798" max="13798" width="16.85546875" style="4" customWidth="1"/>
    <col min="13799" max="13799" width="13.42578125" style="4" customWidth="1"/>
    <col min="13800" max="13800" width="11.7109375" style="4" customWidth="1"/>
    <col min="13801" max="13801" width="13" style="4" customWidth="1"/>
    <col min="13802" max="13802" width="13.42578125" style="4" bestFit="1" customWidth="1"/>
    <col min="13803" max="14050" width="11.42578125" style="4"/>
    <col min="14051" max="14051" width="62.85546875" style="4" customWidth="1"/>
    <col min="14052" max="14052" width="22.28515625" style="4" customWidth="1"/>
    <col min="14053" max="14053" width="18.140625" style="4" customWidth="1"/>
    <col min="14054" max="14054" width="16.85546875" style="4" customWidth="1"/>
    <col min="14055" max="14055" width="13.42578125" style="4" customWidth="1"/>
    <col min="14056" max="14056" width="11.7109375" style="4" customWidth="1"/>
    <col min="14057" max="14057" width="13" style="4" customWidth="1"/>
    <col min="14058" max="14058" width="13.42578125" style="4" bestFit="1" customWidth="1"/>
    <col min="14059" max="14306" width="11.42578125" style="4"/>
    <col min="14307" max="14307" width="62.85546875" style="4" customWidth="1"/>
    <col min="14308" max="14308" width="22.28515625" style="4" customWidth="1"/>
    <col min="14309" max="14309" width="18.140625" style="4" customWidth="1"/>
    <col min="14310" max="14310" width="16.85546875" style="4" customWidth="1"/>
    <col min="14311" max="14311" width="13.42578125" style="4" customWidth="1"/>
    <col min="14312" max="14312" width="11.7109375" style="4" customWidth="1"/>
    <col min="14313" max="14313" width="13" style="4" customWidth="1"/>
    <col min="14314" max="14314" width="13.42578125" style="4" bestFit="1" customWidth="1"/>
    <col min="14315" max="14562" width="11.42578125" style="4"/>
    <col min="14563" max="14563" width="62.85546875" style="4" customWidth="1"/>
    <col min="14564" max="14564" width="22.28515625" style="4" customWidth="1"/>
    <col min="14565" max="14565" width="18.140625" style="4" customWidth="1"/>
    <col min="14566" max="14566" width="16.85546875" style="4" customWidth="1"/>
    <col min="14567" max="14567" width="13.42578125" style="4" customWidth="1"/>
    <col min="14568" max="14568" width="11.7109375" style="4" customWidth="1"/>
    <col min="14569" max="14569" width="13" style="4" customWidth="1"/>
    <col min="14570" max="14570" width="13.42578125" style="4" bestFit="1" customWidth="1"/>
    <col min="14571" max="14818" width="11.42578125" style="4"/>
    <col min="14819" max="14819" width="62.85546875" style="4" customWidth="1"/>
    <col min="14820" max="14820" width="22.28515625" style="4" customWidth="1"/>
    <col min="14821" max="14821" width="18.140625" style="4" customWidth="1"/>
    <col min="14822" max="14822" width="16.85546875" style="4" customWidth="1"/>
    <col min="14823" max="14823" width="13.42578125" style="4" customWidth="1"/>
    <col min="14824" max="14824" width="11.7109375" style="4" customWidth="1"/>
    <col min="14825" max="14825" width="13" style="4" customWidth="1"/>
    <col min="14826" max="14826" width="13.42578125" style="4" bestFit="1" customWidth="1"/>
    <col min="14827" max="15074" width="11.42578125" style="4"/>
    <col min="15075" max="15075" width="62.85546875" style="4" customWidth="1"/>
    <col min="15076" max="15076" width="22.28515625" style="4" customWidth="1"/>
    <col min="15077" max="15077" width="18.140625" style="4" customWidth="1"/>
    <col min="15078" max="15078" width="16.85546875" style="4" customWidth="1"/>
    <col min="15079" max="15079" width="13.42578125" style="4" customWidth="1"/>
    <col min="15080" max="15080" width="11.7109375" style="4" customWidth="1"/>
    <col min="15081" max="15081" width="13" style="4" customWidth="1"/>
    <col min="15082" max="15082" width="13.42578125" style="4" bestFit="1" customWidth="1"/>
    <col min="15083" max="15330" width="11.42578125" style="4"/>
    <col min="15331" max="15331" width="62.85546875" style="4" customWidth="1"/>
    <col min="15332" max="15332" width="22.28515625" style="4" customWidth="1"/>
    <col min="15333" max="15333" width="18.140625" style="4" customWidth="1"/>
    <col min="15334" max="15334" width="16.85546875" style="4" customWidth="1"/>
    <col min="15335" max="15335" width="13.42578125" style="4" customWidth="1"/>
    <col min="15336" max="15336" width="11.7109375" style="4" customWidth="1"/>
    <col min="15337" max="15337" width="13" style="4" customWidth="1"/>
    <col min="15338" max="15338" width="13.42578125" style="4" bestFit="1" customWidth="1"/>
    <col min="15339" max="15586" width="11.42578125" style="4"/>
    <col min="15587" max="15587" width="62.85546875" style="4" customWidth="1"/>
    <col min="15588" max="15588" width="22.28515625" style="4" customWidth="1"/>
    <col min="15589" max="15589" width="18.140625" style="4" customWidth="1"/>
    <col min="15590" max="15590" width="16.85546875" style="4" customWidth="1"/>
    <col min="15591" max="15591" width="13.42578125" style="4" customWidth="1"/>
    <col min="15592" max="15592" width="11.7109375" style="4" customWidth="1"/>
    <col min="15593" max="15593" width="13" style="4" customWidth="1"/>
    <col min="15594" max="15594" width="13.42578125" style="4" bestFit="1" customWidth="1"/>
    <col min="15595" max="15842" width="11.42578125" style="4"/>
    <col min="15843" max="15843" width="62.85546875" style="4" customWidth="1"/>
    <col min="15844" max="15844" width="22.28515625" style="4" customWidth="1"/>
    <col min="15845" max="15845" width="18.140625" style="4" customWidth="1"/>
    <col min="15846" max="15846" width="16.85546875" style="4" customWidth="1"/>
    <col min="15847" max="15847" width="13.42578125" style="4" customWidth="1"/>
    <col min="15848" max="15848" width="11.7109375" style="4" customWidth="1"/>
    <col min="15849" max="15849" width="13" style="4" customWidth="1"/>
    <col min="15850" max="15850" width="13.42578125" style="4" bestFit="1" customWidth="1"/>
    <col min="15851" max="16098" width="11.42578125" style="4"/>
    <col min="16099" max="16099" width="62.85546875" style="4" customWidth="1"/>
    <col min="16100" max="16100" width="22.28515625" style="4" customWidth="1"/>
    <col min="16101" max="16101" width="18.140625" style="4" customWidth="1"/>
    <col min="16102" max="16102" width="16.85546875" style="4" customWidth="1"/>
    <col min="16103" max="16103" width="13.42578125" style="4" customWidth="1"/>
    <col min="16104" max="16104" width="11.7109375" style="4" customWidth="1"/>
    <col min="16105" max="16105" width="13" style="4" customWidth="1"/>
    <col min="16106" max="16106" width="13.42578125" style="4" bestFit="1" customWidth="1"/>
    <col min="16107"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386</v>
      </c>
      <c r="B4" s="498"/>
      <c r="C4" s="498"/>
      <c r="D4" s="498"/>
      <c r="E4" s="498"/>
      <c r="F4" s="498"/>
      <c r="G4" s="498"/>
    </row>
    <row r="5" spans="1:7" x14ac:dyDescent="0.25">
      <c r="A5" s="81"/>
      <c r="B5" s="301"/>
      <c r="C5" s="33"/>
      <c r="D5" s="81"/>
      <c r="E5" s="81"/>
      <c r="F5" s="81"/>
      <c r="G5" s="81"/>
    </row>
    <row r="6" spans="1:7" x14ac:dyDescent="0.25">
      <c r="A6" s="10"/>
      <c r="B6" s="499" t="s">
        <v>3</v>
      </c>
      <c r="C6" s="500"/>
      <c r="D6" s="500"/>
      <c r="E6" s="501" t="s">
        <v>4</v>
      </c>
      <c r="F6" s="502"/>
      <c r="G6" s="502"/>
    </row>
    <row r="7" spans="1:7" ht="76.5" x14ac:dyDescent="0.25">
      <c r="A7" s="11" t="s">
        <v>5</v>
      </c>
      <c r="B7" s="302" t="s">
        <v>6</v>
      </c>
      <c r="C7" s="34" t="s">
        <v>7</v>
      </c>
      <c r="D7" s="14" t="s">
        <v>387</v>
      </c>
      <c r="E7" s="14" t="s">
        <v>9</v>
      </c>
      <c r="F7" s="14" t="s">
        <v>388</v>
      </c>
      <c r="G7" s="14" t="s">
        <v>389</v>
      </c>
    </row>
    <row r="8" spans="1:7" x14ac:dyDescent="0.25">
      <c r="A8" s="1" t="s">
        <v>390</v>
      </c>
      <c r="B8" s="1"/>
      <c r="C8" s="2">
        <f>SUM(C9)</f>
        <v>1102850000</v>
      </c>
      <c r="D8" s="15"/>
      <c r="E8" s="15"/>
      <c r="F8" s="15"/>
      <c r="G8" s="15"/>
    </row>
    <row r="9" spans="1:7" ht="25.5" x14ac:dyDescent="0.25">
      <c r="A9" s="16" t="s">
        <v>391</v>
      </c>
      <c r="B9" s="16"/>
      <c r="C9" s="40">
        <f>SUM(C10:C20)</f>
        <v>1102850000</v>
      </c>
      <c r="D9" s="18"/>
      <c r="E9" s="19"/>
      <c r="F9" s="18"/>
      <c r="G9" s="18"/>
    </row>
    <row r="10" spans="1:7" ht="25.5" x14ac:dyDescent="0.25">
      <c r="A10" s="20" t="s">
        <v>392</v>
      </c>
      <c r="B10" s="162" t="s">
        <v>21</v>
      </c>
      <c r="C10" s="43">
        <v>418750000</v>
      </c>
      <c r="D10" s="28">
        <v>40940</v>
      </c>
      <c r="E10" s="28">
        <v>40940</v>
      </c>
      <c r="F10" s="28">
        <v>40940</v>
      </c>
      <c r="G10" s="28">
        <v>41214</v>
      </c>
    </row>
    <row r="11" spans="1:7" ht="51" x14ac:dyDescent="0.25">
      <c r="A11" s="89" t="s">
        <v>393</v>
      </c>
      <c r="B11" s="162" t="s">
        <v>21</v>
      </c>
      <c r="C11" s="44">
        <v>98500000</v>
      </c>
      <c r="D11" s="28">
        <v>40940</v>
      </c>
      <c r="E11" s="28">
        <v>40940</v>
      </c>
      <c r="F11" s="28">
        <v>40940</v>
      </c>
      <c r="G11" s="23">
        <v>41000</v>
      </c>
    </row>
    <row r="12" spans="1:7" x14ac:dyDescent="0.25">
      <c r="A12" s="89" t="s">
        <v>394</v>
      </c>
      <c r="B12" s="162" t="s">
        <v>395</v>
      </c>
      <c r="C12" s="45">
        <v>19600000</v>
      </c>
      <c r="D12" s="28">
        <v>40940</v>
      </c>
      <c r="E12" s="28">
        <v>40940</v>
      </c>
      <c r="F12" s="28">
        <v>40940</v>
      </c>
      <c r="G12" s="23">
        <v>41000</v>
      </c>
    </row>
    <row r="13" spans="1:7" ht="25.5" x14ac:dyDescent="0.25">
      <c r="A13" s="90" t="s">
        <v>396</v>
      </c>
      <c r="B13" s="163" t="s">
        <v>21</v>
      </c>
      <c r="C13" s="22">
        <v>160000000</v>
      </c>
      <c r="D13" s="28">
        <v>40940</v>
      </c>
      <c r="E13" s="28">
        <v>40969</v>
      </c>
      <c r="F13" s="23">
        <v>41000</v>
      </c>
      <c r="G13" s="23">
        <v>41000</v>
      </c>
    </row>
    <row r="14" spans="1:7" ht="38.25" x14ac:dyDescent="0.25">
      <c r="A14" s="90" t="s">
        <v>397</v>
      </c>
      <c r="B14" s="163" t="s">
        <v>21</v>
      </c>
      <c r="C14" s="22">
        <v>25000000</v>
      </c>
      <c r="D14" s="28">
        <v>40940</v>
      </c>
      <c r="E14" s="28">
        <v>40969</v>
      </c>
      <c r="F14" s="28">
        <v>40969</v>
      </c>
      <c r="G14" s="23">
        <v>41244</v>
      </c>
    </row>
    <row r="15" spans="1:7" ht="25.5" x14ac:dyDescent="0.25">
      <c r="A15" s="87" t="s">
        <v>398</v>
      </c>
      <c r="B15" s="163" t="s">
        <v>21</v>
      </c>
      <c r="C15" s="22">
        <v>20000000</v>
      </c>
      <c r="D15" s="23">
        <v>41000</v>
      </c>
      <c r="E15" s="28">
        <v>41030</v>
      </c>
      <c r="F15" s="28">
        <v>41030</v>
      </c>
      <c r="G15" s="23">
        <v>41244</v>
      </c>
    </row>
    <row r="16" spans="1:7" ht="38.25" x14ac:dyDescent="0.25">
      <c r="A16" s="87" t="s">
        <v>399</v>
      </c>
      <c r="B16" s="163" t="s">
        <v>21</v>
      </c>
      <c r="C16" s="22">
        <v>40000000</v>
      </c>
      <c r="D16" s="28">
        <v>40940</v>
      </c>
      <c r="E16" s="28">
        <v>40969</v>
      </c>
      <c r="F16" s="23">
        <v>41000</v>
      </c>
      <c r="G16" s="23">
        <v>41000</v>
      </c>
    </row>
    <row r="17" spans="1:7" x14ac:dyDescent="0.25">
      <c r="A17" s="87" t="s">
        <v>400</v>
      </c>
      <c r="B17" s="163" t="s">
        <v>21</v>
      </c>
      <c r="C17" s="24">
        <v>12000000</v>
      </c>
      <c r="D17" s="28">
        <v>40940</v>
      </c>
      <c r="E17" s="28">
        <v>40969</v>
      </c>
      <c r="F17" s="23">
        <v>41000</v>
      </c>
      <c r="G17" s="23">
        <v>41000</v>
      </c>
    </row>
    <row r="18" spans="1:7" ht="25.5" x14ac:dyDescent="0.25">
      <c r="A18" s="87" t="s">
        <v>401</v>
      </c>
      <c r="B18" s="163" t="s">
        <v>21</v>
      </c>
      <c r="C18" s="24">
        <v>4500000</v>
      </c>
      <c r="D18" s="28">
        <v>40940</v>
      </c>
      <c r="E18" s="28">
        <v>40969</v>
      </c>
      <c r="F18" s="23">
        <v>41000</v>
      </c>
      <c r="G18" s="23">
        <v>41000</v>
      </c>
    </row>
    <row r="19" spans="1:7" x14ac:dyDescent="0.25">
      <c r="A19" s="87" t="s">
        <v>402</v>
      </c>
      <c r="B19" s="163" t="s">
        <v>21</v>
      </c>
      <c r="C19" s="24">
        <v>4500000</v>
      </c>
      <c r="D19" s="23">
        <v>40969</v>
      </c>
      <c r="E19" s="28">
        <v>40969</v>
      </c>
      <c r="F19" s="28">
        <v>40969</v>
      </c>
      <c r="G19" s="28">
        <v>40969</v>
      </c>
    </row>
    <row r="20" spans="1:7" x14ac:dyDescent="0.25">
      <c r="A20" s="87" t="s">
        <v>403</v>
      </c>
      <c r="B20" s="163" t="s">
        <v>395</v>
      </c>
      <c r="C20" s="24">
        <v>300000000</v>
      </c>
      <c r="D20" s="28">
        <v>40940</v>
      </c>
      <c r="E20" s="28">
        <v>40969</v>
      </c>
      <c r="F20" s="28">
        <v>40969</v>
      </c>
      <c r="G20" s="23">
        <v>41000</v>
      </c>
    </row>
    <row r="21" spans="1:7" x14ac:dyDescent="0.25">
      <c r="C21" s="38"/>
    </row>
    <row r="22" spans="1:7" x14ac:dyDescent="0.25">
      <c r="C22" s="37"/>
    </row>
    <row r="23" spans="1:7" x14ac:dyDescent="0.25">
      <c r="C23" s="38"/>
    </row>
    <row r="24" spans="1:7" x14ac:dyDescent="0.25">
      <c r="C24" s="37"/>
    </row>
    <row r="25" spans="1:7" x14ac:dyDescent="0.25">
      <c r="C25" s="38"/>
    </row>
    <row r="26" spans="1:7" x14ac:dyDescent="0.25">
      <c r="C26" s="38"/>
    </row>
    <row r="27" spans="1:7" x14ac:dyDescent="0.25">
      <c r="C27" s="38"/>
    </row>
    <row r="28" spans="1:7" x14ac:dyDescent="0.25">
      <c r="C28" s="38"/>
    </row>
    <row r="29" spans="1:7" x14ac:dyDescent="0.25">
      <c r="C29" s="38"/>
    </row>
    <row r="30" spans="1:7" x14ac:dyDescent="0.25">
      <c r="C30" s="38"/>
    </row>
    <row r="31" spans="1:7" x14ac:dyDescent="0.25">
      <c r="C31" s="38"/>
    </row>
    <row r="32" spans="1:7" x14ac:dyDescent="0.25">
      <c r="C32" s="38"/>
    </row>
    <row r="33" spans="2:3" s="4" customFormat="1" x14ac:dyDescent="0.25">
      <c r="B33" s="300"/>
      <c r="C33" s="38"/>
    </row>
    <row r="34" spans="2:3" s="4" customFormat="1" x14ac:dyDescent="0.25">
      <c r="B34" s="300"/>
      <c r="C34" s="38"/>
    </row>
    <row r="35" spans="2:3" s="4" customFormat="1" x14ac:dyDescent="0.25">
      <c r="B35" s="300"/>
      <c r="C35" s="38"/>
    </row>
    <row r="36" spans="2:3" s="4" customFormat="1" x14ac:dyDescent="0.25">
      <c r="B36" s="300"/>
      <c r="C36" s="38"/>
    </row>
    <row r="37" spans="2:3" s="4" customFormat="1" x14ac:dyDescent="0.25">
      <c r="B37" s="300"/>
      <c r="C37" s="38"/>
    </row>
    <row r="38" spans="2:3" s="4" customFormat="1" x14ac:dyDescent="0.25">
      <c r="B38" s="300"/>
      <c r="C38" s="38"/>
    </row>
    <row r="39" spans="2:3" s="4" customFormat="1" x14ac:dyDescent="0.25">
      <c r="B39" s="300"/>
      <c r="C39" s="39"/>
    </row>
  </sheetData>
  <autoFilter ref="A8:G20"/>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1"/>
  <sheetViews>
    <sheetView workbookViewId="0">
      <selection activeCell="H27" sqref="H27"/>
    </sheetView>
  </sheetViews>
  <sheetFormatPr baseColWidth="10" defaultRowHeight="12.75" x14ac:dyDescent="0.25"/>
  <cols>
    <col min="1" max="1" width="63.7109375" style="4" customWidth="1"/>
    <col min="2" max="2" width="20.7109375" style="5" customWidth="1"/>
    <col min="3" max="3" width="18.7109375" style="39" customWidth="1"/>
    <col min="4" max="4" width="13.7109375" style="4" customWidth="1"/>
    <col min="5" max="5" width="13.7109375" style="7" customWidth="1"/>
    <col min="6" max="7" width="13.7109375" style="4" customWidth="1"/>
    <col min="8" max="228" width="11.42578125" style="4"/>
    <col min="229" max="229" width="62.85546875" style="4" customWidth="1"/>
    <col min="230" max="230" width="22.28515625" style="4" customWidth="1"/>
    <col min="231" max="231" width="18.140625" style="4" customWidth="1"/>
    <col min="232" max="232" width="16.85546875" style="4" customWidth="1"/>
    <col min="233" max="233" width="13.42578125" style="4" customWidth="1"/>
    <col min="234" max="234" width="11.7109375" style="4" customWidth="1"/>
    <col min="235" max="235" width="13" style="4" customWidth="1"/>
    <col min="236" max="236" width="13.42578125" style="4" bestFit="1" customWidth="1"/>
    <col min="237" max="484" width="11.42578125" style="4"/>
    <col min="485" max="485" width="62.85546875" style="4" customWidth="1"/>
    <col min="486" max="486" width="22.28515625" style="4" customWidth="1"/>
    <col min="487" max="487" width="18.140625" style="4" customWidth="1"/>
    <col min="488" max="488" width="16.85546875" style="4" customWidth="1"/>
    <col min="489" max="489" width="13.42578125" style="4" customWidth="1"/>
    <col min="490" max="490" width="11.7109375" style="4" customWidth="1"/>
    <col min="491" max="491" width="13" style="4" customWidth="1"/>
    <col min="492" max="492" width="13.42578125" style="4" bestFit="1" customWidth="1"/>
    <col min="493" max="740" width="11.42578125" style="4"/>
    <col min="741" max="741" width="62.85546875" style="4" customWidth="1"/>
    <col min="742" max="742" width="22.28515625" style="4" customWidth="1"/>
    <col min="743" max="743" width="18.140625" style="4" customWidth="1"/>
    <col min="744" max="744" width="16.85546875" style="4" customWidth="1"/>
    <col min="745" max="745" width="13.42578125" style="4" customWidth="1"/>
    <col min="746" max="746" width="11.7109375" style="4" customWidth="1"/>
    <col min="747" max="747" width="13" style="4" customWidth="1"/>
    <col min="748" max="748" width="13.42578125" style="4" bestFit="1" customWidth="1"/>
    <col min="749" max="996" width="11.42578125" style="4"/>
    <col min="997" max="997" width="62.85546875" style="4" customWidth="1"/>
    <col min="998" max="998" width="22.28515625" style="4" customWidth="1"/>
    <col min="999" max="999" width="18.140625" style="4" customWidth="1"/>
    <col min="1000" max="1000" width="16.85546875" style="4" customWidth="1"/>
    <col min="1001" max="1001" width="13.42578125" style="4" customWidth="1"/>
    <col min="1002" max="1002" width="11.7109375" style="4" customWidth="1"/>
    <col min="1003" max="1003" width="13" style="4" customWidth="1"/>
    <col min="1004" max="1004" width="13.42578125" style="4" bestFit="1" customWidth="1"/>
    <col min="1005" max="1252" width="11.42578125" style="4"/>
    <col min="1253" max="1253" width="62.85546875" style="4" customWidth="1"/>
    <col min="1254" max="1254" width="22.28515625" style="4" customWidth="1"/>
    <col min="1255" max="1255" width="18.140625" style="4" customWidth="1"/>
    <col min="1256" max="1256" width="16.85546875" style="4" customWidth="1"/>
    <col min="1257" max="1257" width="13.42578125" style="4" customWidth="1"/>
    <col min="1258" max="1258" width="11.7109375" style="4" customWidth="1"/>
    <col min="1259" max="1259" width="13" style="4" customWidth="1"/>
    <col min="1260" max="1260" width="13.42578125" style="4" bestFit="1" customWidth="1"/>
    <col min="1261" max="1508" width="11.42578125" style="4"/>
    <col min="1509" max="1509" width="62.85546875" style="4" customWidth="1"/>
    <col min="1510" max="1510" width="22.28515625" style="4" customWidth="1"/>
    <col min="1511" max="1511" width="18.140625" style="4" customWidth="1"/>
    <col min="1512" max="1512" width="16.85546875" style="4" customWidth="1"/>
    <col min="1513" max="1513" width="13.42578125" style="4" customWidth="1"/>
    <col min="1514" max="1514" width="11.7109375" style="4" customWidth="1"/>
    <col min="1515" max="1515" width="13" style="4" customWidth="1"/>
    <col min="1516" max="1516" width="13.42578125" style="4" bestFit="1" customWidth="1"/>
    <col min="1517" max="1764" width="11.42578125" style="4"/>
    <col min="1765" max="1765" width="62.85546875" style="4" customWidth="1"/>
    <col min="1766" max="1766" width="22.28515625" style="4" customWidth="1"/>
    <col min="1767" max="1767" width="18.140625" style="4" customWidth="1"/>
    <col min="1768" max="1768" width="16.85546875" style="4" customWidth="1"/>
    <col min="1769" max="1769" width="13.42578125" style="4" customWidth="1"/>
    <col min="1770" max="1770" width="11.7109375" style="4" customWidth="1"/>
    <col min="1771" max="1771" width="13" style="4" customWidth="1"/>
    <col min="1772" max="1772" width="13.42578125" style="4" bestFit="1" customWidth="1"/>
    <col min="1773" max="2020" width="11.42578125" style="4"/>
    <col min="2021" max="2021" width="62.85546875" style="4" customWidth="1"/>
    <col min="2022" max="2022" width="22.28515625" style="4" customWidth="1"/>
    <col min="2023" max="2023" width="18.140625" style="4" customWidth="1"/>
    <col min="2024" max="2024" width="16.85546875" style="4" customWidth="1"/>
    <col min="2025" max="2025" width="13.42578125" style="4" customWidth="1"/>
    <col min="2026" max="2026" width="11.7109375" style="4" customWidth="1"/>
    <col min="2027" max="2027" width="13" style="4" customWidth="1"/>
    <col min="2028" max="2028" width="13.42578125" style="4" bestFit="1" customWidth="1"/>
    <col min="2029" max="2276" width="11.42578125" style="4"/>
    <col min="2277" max="2277" width="62.85546875" style="4" customWidth="1"/>
    <col min="2278" max="2278" width="22.28515625" style="4" customWidth="1"/>
    <col min="2279" max="2279" width="18.140625" style="4" customWidth="1"/>
    <col min="2280" max="2280" width="16.85546875" style="4" customWidth="1"/>
    <col min="2281" max="2281" width="13.42578125" style="4" customWidth="1"/>
    <col min="2282" max="2282" width="11.7109375" style="4" customWidth="1"/>
    <col min="2283" max="2283" width="13" style="4" customWidth="1"/>
    <col min="2284" max="2284" width="13.42578125" style="4" bestFit="1" customWidth="1"/>
    <col min="2285" max="2532" width="11.42578125" style="4"/>
    <col min="2533" max="2533" width="62.85546875" style="4" customWidth="1"/>
    <col min="2534" max="2534" width="22.28515625" style="4" customWidth="1"/>
    <col min="2535" max="2535" width="18.140625" style="4" customWidth="1"/>
    <col min="2536" max="2536" width="16.85546875" style="4" customWidth="1"/>
    <col min="2537" max="2537" width="13.42578125" style="4" customWidth="1"/>
    <col min="2538" max="2538" width="11.7109375" style="4" customWidth="1"/>
    <col min="2539" max="2539" width="13" style="4" customWidth="1"/>
    <col min="2540" max="2540" width="13.42578125" style="4" bestFit="1" customWidth="1"/>
    <col min="2541" max="2788" width="11.42578125" style="4"/>
    <col min="2789" max="2789" width="62.85546875" style="4" customWidth="1"/>
    <col min="2790" max="2790" width="22.28515625" style="4" customWidth="1"/>
    <col min="2791" max="2791" width="18.140625" style="4" customWidth="1"/>
    <col min="2792" max="2792" width="16.85546875" style="4" customWidth="1"/>
    <col min="2793" max="2793" width="13.42578125" style="4" customWidth="1"/>
    <col min="2794" max="2794" width="11.7109375" style="4" customWidth="1"/>
    <col min="2795" max="2795" width="13" style="4" customWidth="1"/>
    <col min="2796" max="2796" width="13.42578125" style="4" bestFit="1" customWidth="1"/>
    <col min="2797" max="3044" width="11.42578125" style="4"/>
    <col min="3045" max="3045" width="62.85546875" style="4" customWidth="1"/>
    <col min="3046" max="3046" width="22.28515625" style="4" customWidth="1"/>
    <col min="3047" max="3047" width="18.140625" style="4" customWidth="1"/>
    <col min="3048" max="3048" width="16.85546875" style="4" customWidth="1"/>
    <col min="3049" max="3049" width="13.42578125" style="4" customWidth="1"/>
    <col min="3050" max="3050" width="11.7109375" style="4" customWidth="1"/>
    <col min="3051" max="3051" width="13" style="4" customWidth="1"/>
    <col min="3052" max="3052" width="13.42578125" style="4" bestFit="1" customWidth="1"/>
    <col min="3053" max="3300" width="11.42578125" style="4"/>
    <col min="3301" max="3301" width="62.85546875" style="4" customWidth="1"/>
    <col min="3302" max="3302" width="22.28515625" style="4" customWidth="1"/>
    <col min="3303" max="3303" width="18.140625" style="4" customWidth="1"/>
    <col min="3304" max="3304" width="16.85546875" style="4" customWidth="1"/>
    <col min="3305" max="3305" width="13.42578125" style="4" customWidth="1"/>
    <col min="3306" max="3306" width="11.7109375" style="4" customWidth="1"/>
    <col min="3307" max="3307" width="13" style="4" customWidth="1"/>
    <col min="3308" max="3308" width="13.42578125" style="4" bestFit="1" customWidth="1"/>
    <col min="3309" max="3556" width="11.42578125" style="4"/>
    <col min="3557" max="3557" width="62.85546875" style="4" customWidth="1"/>
    <col min="3558" max="3558" width="22.28515625" style="4" customWidth="1"/>
    <col min="3559" max="3559" width="18.140625" style="4" customWidth="1"/>
    <col min="3560" max="3560" width="16.85546875" style="4" customWidth="1"/>
    <col min="3561" max="3561" width="13.42578125" style="4" customWidth="1"/>
    <col min="3562" max="3562" width="11.7109375" style="4" customWidth="1"/>
    <col min="3563" max="3563" width="13" style="4" customWidth="1"/>
    <col min="3564" max="3564" width="13.42578125" style="4" bestFit="1" customWidth="1"/>
    <col min="3565" max="3812" width="11.42578125" style="4"/>
    <col min="3813" max="3813" width="62.85546875" style="4" customWidth="1"/>
    <col min="3814" max="3814" width="22.28515625" style="4" customWidth="1"/>
    <col min="3815" max="3815" width="18.140625" style="4" customWidth="1"/>
    <col min="3816" max="3816" width="16.85546875" style="4" customWidth="1"/>
    <col min="3817" max="3817" width="13.42578125" style="4" customWidth="1"/>
    <col min="3818" max="3818" width="11.7109375" style="4" customWidth="1"/>
    <col min="3819" max="3819" width="13" style="4" customWidth="1"/>
    <col min="3820" max="3820" width="13.42578125" style="4" bestFit="1" customWidth="1"/>
    <col min="3821" max="4068" width="11.42578125" style="4"/>
    <col min="4069" max="4069" width="62.85546875" style="4" customWidth="1"/>
    <col min="4070" max="4070" width="22.28515625" style="4" customWidth="1"/>
    <col min="4071" max="4071" width="18.140625" style="4" customWidth="1"/>
    <col min="4072" max="4072" width="16.85546875" style="4" customWidth="1"/>
    <col min="4073" max="4073" width="13.42578125" style="4" customWidth="1"/>
    <col min="4074" max="4074" width="11.7109375" style="4" customWidth="1"/>
    <col min="4075" max="4075" width="13" style="4" customWidth="1"/>
    <col min="4076" max="4076" width="13.42578125" style="4" bestFit="1" customWidth="1"/>
    <col min="4077" max="4324" width="11.42578125" style="4"/>
    <col min="4325" max="4325" width="62.85546875" style="4" customWidth="1"/>
    <col min="4326" max="4326" width="22.28515625" style="4" customWidth="1"/>
    <col min="4327" max="4327" width="18.140625" style="4" customWidth="1"/>
    <col min="4328" max="4328" width="16.85546875" style="4" customWidth="1"/>
    <col min="4329" max="4329" width="13.42578125" style="4" customWidth="1"/>
    <col min="4330" max="4330" width="11.7109375" style="4" customWidth="1"/>
    <col min="4331" max="4331" width="13" style="4" customWidth="1"/>
    <col min="4332" max="4332" width="13.42578125" style="4" bestFit="1" customWidth="1"/>
    <col min="4333" max="4580" width="11.42578125" style="4"/>
    <col min="4581" max="4581" width="62.85546875" style="4" customWidth="1"/>
    <col min="4582" max="4582" width="22.28515625" style="4" customWidth="1"/>
    <col min="4583" max="4583" width="18.140625" style="4" customWidth="1"/>
    <col min="4584" max="4584" width="16.85546875" style="4" customWidth="1"/>
    <col min="4585" max="4585" width="13.42578125" style="4" customWidth="1"/>
    <col min="4586" max="4586" width="11.7109375" style="4" customWidth="1"/>
    <col min="4587" max="4587" width="13" style="4" customWidth="1"/>
    <col min="4588" max="4588" width="13.42578125" style="4" bestFit="1" customWidth="1"/>
    <col min="4589" max="4836" width="11.42578125" style="4"/>
    <col min="4837" max="4837" width="62.85546875" style="4" customWidth="1"/>
    <col min="4838" max="4838" width="22.28515625" style="4" customWidth="1"/>
    <col min="4839" max="4839" width="18.140625" style="4" customWidth="1"/>
    <col min="4840" max="4840" width="16.85546875" style="4" customWidth="1"/>
    <col min="4841" max="4841" width="13.42578125" style="4" customWidth="1"/>
    <col min="4842" max="4842" width="11.7109375" style="4" customWidth="1"/>
    <col min="4843" max="4843" width="13" style="4" customWidth="1"/>
    <col min="4844" max="4844" width="13.42578125" style="4" bestFit="1" customWidth="1"/>
    <col min="4845" max="5092" width="11.42578125" style="4"/>
    <col min="5093" max="5093" width="62.85546875" style="4" customWidth="1"/>
    <col min="5094" max="5094" width="22.28515625" style="4" customWidth="1"/>
    <col min="5095" max="5095" width="18.140625" style="4" customWidth="1"/>
    <col min="5096" max="5096" width="16.85546875" style="4" customWidth="1"/>
    <col min="5097" max="5097" width="13.42578125" style="4" customWidth="1"/>
    <col min="5098" max="5098" width="11.7109375" style="4" customWidth="1"/>
    <col min="5099" max="5099" width="13" style="4" customWidth="1"/>
    <col min="5100" max="5100" width="13.42578125" style="4" bestFit="1" customWidth="1"/>
    <col min="5101" max="5348" width="11.42578125" style="4"/>
    <col min="5349" max="5349" width="62.85546875" style="4" customWidth="1"/>
    <col min="5350" max="5350" width="22.28515625" style="4" customWidth="1"/>
    <col min="5351" max="5351" width="18.140625" style="4" customWidth="1"/>
    <col min="5352" max="5352" width="16.85546875" style="4" customWidth="1"/>
    <col min="5353" max="5353" width="13.42578125" style="4" customWidth="1"/>
    <col min="5354" max="5354" width="11.7109375" style="4" customWidth="1"/>
    <col min="5355" max="5355" width="13" style="4" customWidth="1"/>
    <col min="5356" max="5356" width="13.42578125" style="4" bestFit="1" customWidth="1"/>
    <col min="5357" max="5604" width="11.42578125" style="4"/>
    <col min="5605" max="5605" width="62.85546875" style="4" customWidth="1"/>
    <col min="5606" max="5606" width="22.28515625" style="4" customWidth="1"/>
    <col min="5607" max="5607" width="18.140625" style="4" customWidth="1"/>
    <col min="5608" max="5608" width="16.85546875" style="4" customWidth="1"/>
    <col min="5609" max="5609" width="13.42578125" style="4" customWidth="1"/>
    <col min="5610" max="5610" width="11.7109375" style="4" customWidth="1"/>
    <col min="5611" max="5611" width="13" style="4" customWidth="1"/>
    <col min="5612" max="5612" width="13.42578125" style="4" bestFit="1" customWidth="1"/>
    <col min="5613" max="5860" width="11.42578125" style="4"/>
    <col min="5861" max="5861" width="62.85546875" style="4" customWidth="1"/>
    <col min="5862" max="5862" width="22.28515625" style="4" customWidth="1"/>
    <col min="5863" max="5863" width="18.140625" style="4" customWidth="1"/>
    <col min="5864" max="5864" width="16.85546875" style="4" customWidth="1"/>
    <col min="5865" max="5865" width="13.42578125" style="4" customWidth="1"/>
    <col min="5866" max="5866" width="11.7109375" style="4" customWidth="1"/>
    <col min="5867" max="5867" width="13" style="4" customWidth="1"/>
    <col min="5868" max="5868" width="13.42578125" style="4" bestFit="1" customWidth="1"/>
    <col min="5869" max="6116" width="11.42578125" style="4"/>
    <col min="6117" max="6117" width="62.85546875" style="4" customWidth="1"/>
    <col min="6118" max="6118" width="22.28515625" style="4" customWidth="1"/>
    <col min="6119" max="6119" width="18.140625" style="4" customWidth="1"/>
    <col min="6120" max="6120" width="16.85546875" style="4" customWidth="1"/>
    <col min="6121" max="6121" width="13.42578125" style="4" customWidth="1"/>
    <col min="6122" max="6122" width="11.7109375" style="4" customWidth="1"/>
    <col min="6123" max="6123" width="13" style="4" customWidth="1"/>
    <col min="6124" max="6124" width="13.42578125" style="4" bestFit="1" customWidth="1"/>
    <col min="6125" max="6372" width="11.42578125" style="4"/>
    <col min="6373" max="6373" width="62.85546875" style="4" customWidth="1"/>
    <col min="6374" max="6374" width="22.28515625" style="4" customWidth="1"/>
    <col min="6375" max="6375" width="18.140625" style="4" customWidth="1"/>
    <col min="6376" max="6376" width="16.85546875" style="4" customWidth="1"/>
    <col min="6377" max="6377" width="13.42578125" style="4" customWidth="1"/>
    <col min="6378" max="6378" width="11.7109375" style="4" customWidth="1"/>
    <col min="6379" max="6379" width="13" style="4" customWidth="1"/>
    <col min="6380" max="6380" width="13.42578125" style="4" bestFit="1" customWidth="1"/>
    <col min="6381" max="6628" width="11.42578125" style="4"/>
    <col min="6629" max="6629" width="62.85546875" style="4" customWidth="1"/>
    <col min="6630" max="6630" width="22.28515625" style="4" customWidth="1"/>
    <col min="6631" max="6631" width="18.140625" style="4" customWidth="1"/>
    <col min="6632" max="6632" width="16.85546875" style="4" customWidth="1"/>
    <col min="6633" max="6633" width="13.42578125" style="4" customWidth="1"/>
    <col min="6634" max="6634" width="11.7109375" style="4" customWidth="1"/>
    <col min="6635" max="6635" width="13" style="4" customWidth="1"/>
    <col min="6636" max="6636" width="13.42578125" style="4" bestFit="1" customWidth="1"/>
    <col min="6637" max="6884" width="11.42578125" style="4"/>
    <col min="6885" max="6885" width="62.85546875" style="4" customWidth="1"/>
    <col min="6886" max="6886" width="22.28515625" style="4" customWidth="1"/>
    <col min="6887" max="6887" width="18.140625" style="4" customWidth="1"/>
    <col min="6888" max="6888" width="16.85546875" style="4" customWidth="1"/>
    <col min="6889" max="6889" width="13.42578125" style="4" customWidth="1"/>
    <col min="6890" max="6890" width="11.7109375" style="4" customWidth="1"/>
    <col min="6891" max="6891" width="13" style="4" customWidth="1"/>
    <col min="6892" max="6892" width="13.42578125" style="4" bestFit="1" customWidth="1"/>
    <col min="6893" max="7140" width="11.42578125" style="4"/>
    <col min="7141" max="7141" width="62.85546875" style="4" customWidth="1"/>
    <col min="7142" max="7142" width="22.28515625" style="4" customWidth="1"/>
    <col min="7143" max="7143" width="18.140625" style="4" customWidth="1"/>
    <col min="7144" max="7144" width="16.85546875" style="4" customWidth="1"/>
    <col min="7145" max="7145" width="13.42578125" style="4" customWidth="1"/>
    <col min="7146" max="7146" width="11.7109375" style="4" customWidth="1"/>
    <col min="7147" max="7147" width="13" style="4" customWidth="1"/>
    <col min="7148" max="7148" width="13.42578125" style="4" bestFit="1" customWidth="1"/>
    <col min="7149" max="7396" width="11.42578125" style="4"/>
    <col min="7397" max="7397" width="62.85546875" style="4" customWidth="1"/>
    <col min="7398" max="7398" width="22.28515625" style="4" customWidth="1"/>
    <col min="7399" max="7399" width="18.140625" style="4" customWidth="1"/>
    <col min="7400" max="7400" width="16.85546875" style="4" customWidth="1"/>
    <col min="7401" max="7401" width="13.42578125" style="4" customWidth="1"/>
    <col min="7402" max="7402" width="11.7109375" style="4" customWidth="1"/>
    <col min="7403" max="7403" width="13" style="4" customWidth="1"/>
    <col min="7404" max="7404" width="13.42578125" style="4" bestFit="1" customWidth="1"/>
    <col min="7405" max="7652" width="11.42578125" style="4"/>
    <col min="7653" max="7653" width="62.85546875" style="4" customWidth="1"/>
    <col min="7654" max="7654" width="22.28515625" style="4" customWidth="1"/>
    <col min="7655" max="7655" width="18.140625" style="4" customWidth="1"/>
    <col min="7656" max="7656" width="16.85546875" style="4" customWidth="1"/>
    <col min="7657" max="7657" width="13.42578125" style="4" customWidth="1"/>
    <col min="7658" max="7658" width="11.7109375" style="4" customWidth="1"/>
    <col min="7659" max="7659" width="13" style="4" customWidth="1"/>
    <col min="7660" max="7660" width="13.42578125" style="4" bestFit="1" customWidth="1"/>
    <col min="7661" max="7908" width="11.42578125" style="4"/>
    <col min="7909" max="7909" width="62.85546875" style="4" customWidth="1"/>
    <col min="7910" max="7910" width="22.28515625" style="4" customWidth="1"/>
    <col min="7911" max="7911" width="18.140625" style="4" customWidth="1"/>
    <col min="7912" max="7912" width="16.85546875" style="4" customWidth="1"/>
    <col min="7913" max="7913" width="13.42578125" style="4" customWidth="1"/>
    <col min="7914" max="7914" width="11.7109375" style="4" customWidth="1"/>
    <col min="7915" max="7915" width="13" style="4" customWidth="1"/>
    <col min="7916" max="7916" width="13.42578125" style="4" bestFit="1" customWidth="1"/>
    <col min="7917" max="8164" width="11.42578125" style="4"/>
    <col min="8165" max="8165" width="62.85546875" style="4" customWidth="1"/>
    <col min="8166" max="8166" width="22.28515625" style="4" customWidth="1"/>
    <col min="8167" max="8167" width="18.140625" style="4" customWidth="1"/>
    <col min="8168" max="8168" width="16.85546875" style="4" customWidth="1"/>
    <col min="8169" max="8169" width="13.42578125" style="4" customWidth="1"/>
    <col min="8170" max="8170" width="11.7109375" style="4" customWidth="1"/>
    <col min="8171" max="8171" width="13" style="4" customWidth="1"/>
    <col min="8172" max="8172" width="13.42578125" style="4" bestFit="1" customWidth="1"/>
    <col min="8173" max="8420" width="11.42578125" style="4"/>
    <col min="8421" max="8421" width="62.85546875" style="4" customWidth="1"/>
    <col min="8422" max="8422" width="22.28515625" style="4" customWidth="1"/>
    <col min="8423" max="8423" width="18.140625" style="4" customWidth="1"/>
    <col min="8424" max="8424" width="16.85546875" style="4" customWidth="1"/>
    <col min="8425" max="8425" width="13.42578125" style="4" customWidth="1"/>
    <col min="8426" max="8426" width="11.7109375" style="4" customWidth="1"/>
    <col min="8427" max="8427" width="13" style="4" customWidth="1"/>
    <col min="8428" max="8428" width="13.42578125" style="4" bestFit="1" customWidth="1"/>
    <col min="8429" max="8676" width="11.42578125" style="4"/>
    <col min="8677" max="8677" width="62.85546875" style="4" customWidth="1"/>
    <col min="8678" max="8678" width="22.28515625" style="4" customWidth="1"/>
    <col min="8679" max="8679" width="18.140625" style="4" customWidth="1"/>
    <col min="8680" max="8680" width="16.85546875" style="4" customWidth="1"/>
    <col min="8681" max="8681" width="13.42578125" style="4" customWidth="1"/>
    <col min="8682" max="8682" width="11.7109375" style="4" customWidth="1"/>
    <col min="8683" max="8683" width="13" style="4" customWidth="1"/>
    <col min="8684" max="8684" width="13.42578125" style="4" bestFit="1" customWidth="1"/>
    <col min="8685" max="8932" width="11.42578125" style="4"/>
    <col min="8933" max="8933" width="62.85546875" style="4" customWidth="1"/>
    <col min="8934" max="8934" width="22.28515625" style="4" customWidth="1"/>
    <col min="8935" max="8935" width="18.140625" style="4" customWidth="1"/>
    <col min="8936" max="8936" width="16.85546875" style="4" customWidth="1"/>
    <col min="8937" max="8937" width="13.42578125" style="4" customWidth="1"/>
    <col min="8938" max="8938" width="11.7109375" style="4" customWidth="1"/>
    <col min="8939" max="8939" width="13" style="4" customWidth="1"/>
    <col min="8940" max="8940" width="13.42578125" style="4" bestFit="1" customWidth="1"/>
    <col min="8941" max="9188" width="11.42578125" style="4"/>
    <col min="9189" max="9189" width="62.85546875" style="4" customWidth="1"/>
    <col min="9190" max="9190" width="22.28515625" style="4" customWidth="1"/>
    <col min="9191" max="9191" width="18.140625" style="4" customWidth="1"/>
    <col min="9192" max="9192" width="16.85546875" style="4" customWidth="1"/>
    <col min="9193" max="9193" width="13.42578125" style="4" customWidth="1"/>
    <col min="9194" max="9194" width="11.7109375" style="4" customWidth="1"/>
    <col min="9195" max="9195" width="13" style="4" customWidth="1"/>
    <col min="9196" max="9196" width="13.42578125" style="4" bestFit="1" customWidth="1"/>
    <col min="9197" max="9444" width="11.42578125" style="4"/>
    <col min="9445" max="9445" width="62.85546875" style="4" customWidth="1"/>
    <col min="9446" max="9446" width="22.28515625" style="4" customWidth="1"/>
    <col min="9447" max="9447" width="18.140625" style="4" customWidth="1"/>
    <col min="9448" max="9448" width="16.85546875" style="4" customWidth="1"/>
    <col min="9449" max="9449" width="13.42578125" style="4" customWidth="1"/>
    <col min="9450" max="9450" width="11.7109375" style="4" customWidth="1"/>
    <col min="9451" max="9451" width="13" style="4" customWidth="1"/>
    <col min="9452" max="9452" width="13.42578125" style="4" bestFit="1" customWidth="1"/>
    <col min="9453" max="9700" width="11.42578125" style="4"/>
    <col min="9701" max="9701" width="62.85546875" style="4" customWidth="1"/>
    <col min="9702" max="9702" width="22.28515625" style="4" customWidth="1"/>
    <col min="9703" max="9703" width="18.140625" style="4" customWidth="1"/>
    <col min="9704" max="9704" width="16.85546875" style="4" customWidth="1"/>
    <col min="9705" max="9705" width="13.42578125" style="4" customWidth="1"/>
    <col min="9706" max="9706" width="11.7109375" style="4" customWidth="1"/>
    <col min="9707" max="9707" width="13" style="4" customWidth="1"/>
    <col min="9708" max="9708" width="13.42578125" style="4" bestFit="1" customWidth="1"/>
    <col min="9709" max="9956" width="11.42578125" style="4"/>
    <col min="9957" max="9957" width="62.85546875" style="4" customWidth="1"/>
    <col min="9958" max="9958" width="22.28515625" style="4" customWidth="1"/>
    <col min="9959" max="9959" width="18.140625" style="4" customWidth="1"/>
    <col min="9960" max="9960" width="16.85546875" style="4" customWidth="1"/>
    <col min="9961" max="9961" width="13.42578125" style="4" customWidth="1"/>
    <col min="9962" max="9962" width="11.7109375" style="4" customWidth="1"/>
    <col min="9963" max="9963" width="13" style="4" customWidth="1"/>
    <col min="9964" max="9964" width="13.42578125" style="4" bestFit="1" customWidth="1"/>
    <col min="9965" max="10212" width="11.42578125" style="4"/>
    <col min="10213" max="10213" width="62.85546875" style="4" customWidth="1"/>
    <col min="10214" max="10214" width="22.28515625" style="4" customWidth="1"/>
    <col min="10215" max="10215" width="18.140625" style="4" customWidth="1"/>
    <col min="10216" max="10216" width="16.85546875" style="4" customWidth="1"/>
    <col min="10217" max="10217" width="13.42578125" style="4" customWidth="1"/>
    <col min="10218" max="10218" width="11.7109375" style="4" customWidth="1"/>
    <col min="10219" max="10219" width="13" style="4" customWidth="1"/>
    <col min="10220" max="10220" width="13.42578125" style="4" bestFit="1" customWidth="1"/>
    <col min="10221" max="10468" width="11.42578125" style="4"/>
    <col min="10469" max="10469" width="62.85546875" style="4" customWidth="1"/>
    <col min="10470" max="10470" width="22.28515625" style="4" customWidth="1"/>
    <col min="10471" max="10471" width="18.140625" style="4" customWidth="1"/>
    <col min="10472" max="10472" width="16.85546875" style="4" customWidth="1"/>
    <col min="10473" max="10473" width="13.42578125" style="4" customWidth="1"/>
    <col min="10474" max="10474" width="11.7109375" style="4" customWidth="1"/>
    <col min="10475" max="10475" width="13" style="4" customWidth="1"/>
    <col min="10476" max="10476" width="13.42578125" style="4" bestFit="1" customWidth="1"/>
    <col min="10477" max="10724" width="11.42578125" style="4"/>
    <col min="10725" max="10725" width="62.85546875" style="4" customWidth="1"/>
    <col min="10726" max="10726" width="22.28515625" style="4" customWidth="1"/>
    <col min="10727" max="10727" width="18.140625" style="4" customWidth="1"/>
    <col min="10728" max="10728" width="16.85546875" style="4" customWidth="1"/>
    <col min="10729" max="10729" width="13.42578125" style="4" customWidth="1"/>
    <col min="10730" max="10730" width="11.7109375" style="4" customWidth="1"/>
    <col min="10731" max="10731" width="13" style="4" customWidth="1"/>
    <col min="10732" max="10732" width="13.42578125" style="4" bestFit="1" customWidth="1"/>
    <col min="10733" max="10980" width="11.42578125" style="4"/>
    <col min="10981" max="10981" width="62.85546875" style="4" customWidth="1"/>
    <col min="10982" max="10982" width="22.28515625" style="4" customWidth="1"/>
    <col min="10983" max="10983" width="18.140625" style="4" customWidth="1"/>
    <col min="10984" max="10984" width="16.85546875" style="4" customWidth="1"/>
    <col min="10985" max="10985" width="13.42578125" style="4" customWidth="1"/>
    <col min="10986" max="10986" width="11.7109375" style="4" customWidth="1"/>
    <col min="10987" max="10987" width="13" style="4" customWidth="1"/>
    <col min="10988" max="10988" width="13.42578125" style="4" bestFit="1" customWidth="1"/>
    <col min="10989" max="11236" width="11.42578125" style="4"/>
    <col min="11237" max="11237" width="62.85546875" style="4" customWidth="1"/>
    <col min="11238" max="11238" width="22.28515625" style="4" customWidth="1"/>
    <col min="11239" max="11239" width="18.140625" style="4" customWidth="1"/>
    <col min="11240" max="11240" width="16.85546875" style="4" customWidth="1"/>
    <col min="11241" max="11241" width="13.42578125" style="4" customWidth="1"/>
    <col min="11242" max="11242" width="11.7109375" style="4" customWidth="1"/>
    <col min="11243" max="11243" width="13" style="4" customWidth="1"/>
    <col min="11244" max="11244" width="13.42578125" style="4" bestFit="1" customWidth="1"/>
    <col min="11245" max="11492" width="11.42578125" style="4"/>
    <col min="11493" max="11493" width="62.85546875" style="4" customWidth="1"/>
    <col min="11494" max="11494" width="22.28515625" style="4" customWidth="1"/>
    <col min="11495" max="11495" width="18.140625" style="4" customWidth="1"/>
    <col min="11496" max="11496" width="16.85546875" style="4" customWidth="1"/>
    <col min="11497" max="11497" width="13.42578125" style="4" customWidth="1"/>
    <col min="11498" max="11498" width="11.7109375" style="4" customWidth="1"/>
    <col min="11499" max="11499" width="13" style="4" customWidth="1"/>
    <col min="11500" max="11500" width="13.42578125" style="4" bestFit="1" customWidth="1"/>
    <col min="11501" max="11748" width="11.42578125" style="4"/>
    <col min="11749" max="11749" width="62.85546875" style="4" customWidth="1"/>
    <col min="11750" max="11750" width="22.28515625" style="4" customWidth="1"/>
    <col min="11751" max="11751" width="18.140625" style="4" customWidth="1"/>
    <col min="11752" max="11752" width="16.85546875" style="4" customWidth="1"/>
    <col min="11753" max="11753" width="13.42578125" style="4" customWidth="1"/>
    <col min="11754" max="11754" width="11.7109375" style="4" customWidth="1"/>
    <col min="11755" max="11755" width="13" style="4" customWidth="1"/>
    <col min="11756" max="11756" width="13.42578125" style="4" bestFit="1" customWidth="1"/>
    <col min="11757" max="12004" width="11.42578125" style="4"/>
    <col min="12005" max="12005" width="62.85546875" style="4" customWidth="1"/>
    <col min="12006" max="12006" width="22.28515625" style="4" customWidth="1"/>
    <col min="12007" max="12007" width="18.140625" style="4" customWidth="1"/>
    <col min="12008" max="12008" width="16.85546875" style="4" customWidth="1"/>
    <col min="12009" max="12009" width="13.42578125" style="4" customWidth="1"/>
    <col min="12010" max="12010" width="11.7109375" style="4" customWidth="1"/>
    <col min="12011" max="12011" width="13" style="4" customWidth="1"/>
    <col min="12012" max="12012" width="13.42578125" style="4" bestFit="1" customWidth="1"/>
    <col min="12013" max="12260" width="11.42578125" style="4"/>
    <col min="12261" max="12261" width="62.85546875" style="4" customWidth="1"/>
    <col min="12262" max="12262" width="22.28515625" style="4" customWidth="1"/>
    <col min="12263" max="12263" width="18.140625" style="4" customWidth="1"/>
    <col min="12264" max="12264" width="16.85546875" style="4" customWidth="1"/>
    <col min="12265" max="12265" width="13.42578125" style="4" customWidth="1"/>
    <col min="12266" max="12266" width="11.7109375" style="4" customWidth="1"/>
    <col min="12267" max="12267" width="13" style="4" customWidth="1"/>
    <col min="12268" max="12268" width="13.42578125" style="4" bestFit="1" customWidth="1"/>
    <col min="12269" max="12516" width="11.42578125" style="4"/>
    <col min="12517" max="12517" width="62.85546875" style="4" customWidth="1"/>
    <col min="12518" max="12518" width="22.28515625" style="4" customWidth="1"/>
    <col min="12519" max="12519" width="18.140625" style="4" customWidth="1"/>
    <col min="12520" max="12520" width="16.85546875" style="4" customWidth="1"/>
    <col min="12521" max="12521" width="13.42578125" style="4" customWidth="1"/>
    <col min="12522" max="12522" width="11.7109375" style="4" customWidth="1"/>
    <col min="12523" max="12523" width="13" style="4" customWidth="1"/>
    <col min="12524" max="12524" width="13.42578125" style="4" bestFit="1" customWidth="1"/>
    <col min="12525" max="12772" width="11.42578125" style="4"/>
    <col min="12773" max="12773" width="62.85546875" style="4" customWidth="1"/>
    <col min="12774" max="12774" width="22.28515625" style="4" customWidth="1"/>
    <col min="12775" max="12775" width="18.140625" style="4" customWidth="1"/>
    <col min="12776" max="12776" width="16.85546875" style="4" customWidth="1"/>
    <col min="12777" max="12777" width="13.42578125" style="4" customWidth="1"/>
    <col min="12778" max="12778" width="11.7109375" style="4" customWidth="1"/>
    <col min="12779" max="12779" width="13" style="4" customWidth="1"/>
    <col min="12780" max="12780" width="13.42578125" style="4" bestFit="1" customWidth="1"/>
    <col min="12781" max="13028" width="11.42578125" style="4"/>
    <col min="13029" max="13029" width="62.85546875" style="4" customWidth="1"/>
    <col min="13030" max="13030" width="22.28515625" style="4" customWidth="1"/>
    <col min="13031" max="13031" width="18.140625" style="4" customWidth="1"/>
    <col min="13032" max="13032" width="16.85546875" style="4" customWidth="1"/>
    <col min="13033" max="13033" width="13.42578125" style="4" customWidth="1"/>
    <col min="13034" max="13034" width="11.7109375" style="4" customWidth="1"/>
    <col min="13035" max="13035" width="13" style="4" customWidth="1"/>
    <col min="13036" max="13036" width="13.42578125" style="4" bestFit="1" customWidth="1"/>
    <col min="13037" max="13284" width="11.42578125" style="4"/>
    <col min="13285" max="13285" width="62.85546875" style="4" customWidth="1"/>
    <col min="13286" max="13286" width="22.28515625" style="4" customWidth="1"/>
    <col min="13287" max="13287" width="18.140625" style="4" customWidth="1"/>
    <col min="13288" max="13288" width="16.85546875" style="4" customWidth="1"/>
    <col min="13289" max="13289" width="13.42578125" style="4" customWidth="1"/>
    <col min="13290" max="13290" width="11.7109375" style="4" customWidth="1"/>
    <col min="13291" max="13291" width="13" style="4" customWidth="1"/>
    <col min="13292" max="13292" width="13.42578125" style="4" bestFit="1" customWidth="1"/>
    <col min="13293" max="13540" width="11.42578125" style="4"/>
    <col min="13541" max="13541" width="62.85546875" style="4" customWidth="1"/>
    <col min="13542" max="13542" width="22.28515625" style="4" customWidth="1"/>
    <col min="13543" max="13543" width="18.140625" style="4" customWidth="1"/>
    <col min="13544" max="13544" width="16.85546875" style="4" customWidth="1"/>
    <col min="13545" max="13545" width="13.42578125" style="4" customWidth="1"/>
    <col min="13546" max="13546" width="11.7109375" style="4" customWidth="1"/>
    <col min="13547" max="13547" width="13" style="4" customWidth="1"/>
    <col min="13548" max="13548" width="13.42578125" style="4" bestFit="1" customWidth="1"/>
    <col min="13549" max="13796" width="11.42578125" style="4"/>
    <col min="13797" max="13797" width="62.85546875" style="4" customWidth="1"/>
    <col min="13798" max="13798" width="22.28515625" style="4" customWidth="1"/>
    <col min="13799" max="13799" width="18.140625" style="4" customWidth="1"/>
    <col min="13800" max="13800" width="16.85546875" style="4" customWidth="1"/>
    <col min="13801" max="13801" width="13.42578125" style="4" customWidth="1"/>
    <col min="13802" max="13802" width="11.7109375" style="4" customWidth="1"/>
    <col min="13803" max="13803" width="13" style="4" customWidth="1"/>
    <col min="13804" max="13804" width="13.42578125" style="4" bestFit="1" customWidth="1"/>
    <col min="13805" max="14052" width="11.42578125" style="4"/>
    <col min="14053" max="14053" width="62.85546875" style="4" customWidth="1"/>
    <col min="14054" max="14054" width="22.28515625" style="4" customWidth="1"/>
    <col min="14055" max="14055" width="18.140625" style="4" customWidth="1"/>
    <col min="14056" max="14056" width="16.85546875" style="4" customWidth="1"/>
    <col min="14057" max="14057" width="13.42578125" style="4" customWidth="1"/>
    <col min="14058" max="14058" width="11.7109375" style="4" customWidth="1"/>
    <col min="14059" max="14059" width="13" style="4" customWidth="1"/>
    <col min="14060" max="14060" width="13.42578125" style="4" bestFit="1" customWidth="1"/>
    <col min="14061" max="14308" width="11.42578125" style="4"/>
    <col min="14309" max="14309" width="62.85546875" style="4" customWidth="1"/>
    <col min="14310" max="14310" width="22.28515625" style="4" customWidth="1"/>
    <col min="14311" max="14311" width="18.140625" style="4" customWidth="1"/>
    <col min="14312" max="14312" width="16.85546875" style="4" customWidth="1"/>
    <col min="14313" max="14313" width="13.42578125" style="4" customWidth="1"/>
    <col min="14314" max="14314" width="11.7109375" style="4" customWidth="1"/>
    <col min="14315" max="14315" width="13" style="4" customWidth="1"/>
    <col min="14316" max="14316" width="13.42578125" style="4" bestFit="1" customWidth="1"/>
    <col min="14317" max="14564" width="11.42578125" style="4"/>
    <col min="14565" max="14565" width="62.85546875" style="4" customWidth="1"/>
    <col min="14566" max="14566" width="22.28515625" style="4" customWidth="1"/>
    <col min="14567" max="14567" width="18.140625" style="4" customWidth="1"/>
    <col min="14568" max="14568" width="16.85546875" style="4" customWidth="1"/>
    <col min="14569" max="14569" width="13.42578125" style="4" customWidth="1"/>
    <col min="14570" max="14570" width="11.7109375" style="4" customWidth="1"/>
    <col min="14571" max="14571" width="13" style="4" customWidth="1"/>
    <col min="14572" max="14572" width="13.42578125" style="4" bestFit="1" customWidth="1"/>
    <col min="14573" max="14820" width="11.42578125" style="4"/>
    <col min="14821" max="14821" width="62.85546875" style="4" customWidth="1"/>
    <col min="14822" max="14822" width="22.28515625" style="4" customWidth="1"/>
    <col min="14823" max="14823" width="18.140625" style="4" customWidth="1"/>
    <col min="14824" max="14824" width="16.85546875" style="4" customWidth="1"/>
    <col min="14825" max="14825" width="13.42578125" style="4" customWidth="1"/>
    <col min="14826" max="14826" width="11.7109375" style="4" customWidth="1"/>
    <col min="14827" max="14827" width="13" style="4" customWidth="1"/>
    <col min="14828" max="14828" width="13.42578125" style="4" bestFit="1" customWidth="1"/>
    <col min="14829" max="15076" width="11.42578125" style="4"/>
    <col min="15077" max="15077" width="62.85546875" style="4" customWidth="1"/>
    <col min="15078" max="15078" width="22.28515625" style="4" customWidth="1"/>
    <col min="15079" max="15079" width="18.140625" style="4" customWidth="1"/>
    <col min="15080" max="15080" width="16.85546875" style="4" customWidth="1"/>
    <col min="15081" max="15081" width="13.42578125" style="4" customWidth="1"/>
    <col min="15082" max="15082" width="11.7109375" style="4" customWidth="1"/>
    <col min="15083" max="15083" width="13" style="4" customWidth="1"/>
    <col min="15084" max="15084" width="13.42578125" style="4" bestFit="1" customWidth="1"/>
    <col min="15085" max="15332" width="11.42578125" style="4"/>
    <col min="15333" max="15333" width="62.85546875" style="4" customWidth="1"/>
    <col min="15334" max="15334" width="22.28515625" style="4" customWidth="1"/>
    <col min="15335" max="15335" width="18.140625" style="4" customWidth="1"/>
    <col min="15336" max="15336" width="16.85546875" style="4" customWidth="1"/>
    <col min="15337" max="15337" width="13.42578125" style="4" customWidth="1"/>
    <col min="15338" max="15338" width="11.7109375" style="4" customWidth="1"/>
    <col min="15339" max="15339" width="13" style="4" customWidth="1"/>
    <col min="15340" max="15340" width="13.42578125" style="4" bestFit="1" customWidth="1"/>
    <col min="15341" max="15588" width="11.42578125" style="4"/>
    <col min="15589" max="15589" width="62.85546875" style="4" customWidth="1"/>
    <col min="15590" max="15590" width="22.28515625" style="4" customWidth="1"/>
    <col min="15591" max="15591" width="18.140625" style="4" customWidth="1"/>
    <col min="15592" max="15592" width="16.85546875" style="4" customWidth="1"/>
    <col min="15593" max="15593" width="13.42578125" style="4" customWidth="1"/>
    <col min="15594" max="15594" width="11.7109375" style="4" customWidth="1"/>
    <col min="15595" max="15595" width="13" style="4" customWidth="1"/>
    <col min="15596" max="15596" width="13.42578125" style="4" bestFit="1" customWidth="1"/>
    <col min="15597" max="15844" width="11.42578125" style="4"/>
    <col min="15845" max="15845" width="62.85546875" style="4" customWidth="1"/>
    <col min="15846" max="15846" width="22.28515625" style="4" customWidth="1"/>
    <col min="15847" max="15847" width="18.140625" style="4" customWidth="1"/>
    <col min="15848" max="15848" width="16.85546875" style="4" customWidth="1"/>
    <col min="15849" max="15849" width="13.42578125" style="4" customWidth="1"/>
    <col min="15850" max="15850" width="11.7109375" style="4" customWidth="1"/>
    <col min="15851" max="15851" width="13" style="4" customWidth="1"/>
    <col min="15852" max="15852" width="13.42578125" style="4" bestFit="1" customWidth="1"/>
    <col min="15853" max="16100" width="11.42578125" style="4"/>
    <col min="16101" max="16101" width="62.85546875" style="4" customWidth="1"/>
    <col min="16102" max="16102" width="22.28515625" style="4" customWidth="1"/>
    <col min="16103" max="16103" width="18.140625" style="4" customWidth="1"/>
    <col min="16104" max="16104" width="16.85546875" style="4" customWidth="1"/>
    <col min="16105" max="16105" width="13.42578125" style="4" customWidth="1"/>
    <col min="16106" max="16106" width="11.7109375" style="4" customWidth="1"/>
    <col min="16107" max="16107" width="13" style="4" customWidth="1"/>
    <col min="16108" max="16108" width="13.42578125" style="4" bestFit="1" customWidth="1"/>
    <col min="16109"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410</v>
      </c>
      <c r="B4" s="498"/>
      <c r="C4" s="498"/>
      <c r="D4" s="498"/>
      <c r="E4" s="498"/>
      <c r="F4" s="498"/>
      <c r="G4" s="498"/>
    </row>
    <row r="5" spans="1:7" x14ac:dyDescent="0.25">
      <c r="A5" s="81"/>
      <c r="B5" s="81"/>
      <c r="C5" s="33"/>
      <c r="D5" s="81"/>
      <c r="E5" s="81"/>
      <c r="F5" s="81"/>
      <c r="G5" s="81"/>
    </row>
    <row r="6" spans="1:7" x14ac:dyDescent="0.25">
      <c r="A6" s="10"/>
      <c r="B6" s="499" t="s">
        <v>3</v>
      </c>
      <c r="C6" s="500"/>
      <c r="D6" s="500"/>
      <c r="E6" s="501" t="s">
        <v>4</v>
      </c>
      <c r="F6" s="502"/>
      <c r="G6" s="502"/>
    </row>
    <row r="7" spans="1:7" ht="76.5" x14ac:dyDescent="0.25">
      <c r="A7" s="11" t="s">
        <v>5</v>
      </c>
      <c r="B7" s="12" t="s">
        <v>6</v>
      </c>
      <c r="C7" s="34" t="s">
        <v>7</v>
      </c>
      <c r="D7" s="14" t="s">
        <v>8</v>
      </c>
      <c r="E7" s="14" t="s">
        <v>9</v>
      </c>
      <c r="F7" s="14" t="s">
        <v>10</v>
      </c>
      <c r="G7" s="14" t="s">
        <v>11</v>
      </c>
    </row>
    <row r="8" spans="1:7" x14ac:dyDescent="0.25">
      <c r="A8" s="1" t="s">
        <v>411</v>
      </c>
      <c r="B8" s="15"/>
      <c r="C8" s="2">
        <f>SUM(C9)</f>
        <v>2500000000</v>
      </c>
      <c r="D8" s="15"/>
      <c r="E8" s="15"/>
      <c r="F8" s="15"/>
      <c r="G8" s="15"/>
    </row>
    <row r="9" spans="1:7" x14ac:dyDescent="0.25">
      <c r="A9" s="16" t="s">
        <v>412</v>
      </c>
      <c r="B9" s="86"/>
      <c r="C9" s="40">
        <f>SUM(C10:C11)</f>
        <v>2500000000</v>
      </c>
      <c r="D9" s="18"/>
      <c r="E9" s="19"/>
      <c r="F9" s="18"/>
      <c r="G9" s="18"/>
    </row>
    <row r="10" spans="1:7" x14ac:dyDescent="0.25">
      <c r="A10" s="20" t="s">
        <v>412</v>
      </c>
      <c r="B10" s="89" t="s">
        <v>21</v>
      </c>
      <c r="C10" s="43">
        <v>1900000000</v>
      </c>
      <c r="D10" s="28">
        <v>40940</v>
      </c>
      <c r="E10" s="28">
        <v>41030</v>
      </c>
      <c r="F10" s="28">
        <v>41030</v>
      </c>
      <c r="G10" s="28">
        <v>41365</v>
      </c>
    </row>
    <row r="11" spans="1:7" ht="25.5" x14ac:dyDescent="0.25">
      <c r="A11" s="89" t="s">
        <v>413</v>
      </c>
      <c r="B11" s="89" t="s">
        <v>21</v>
      </c>
      <c r="C11" s="44">
        <v>600000000</v>
      </c>
      <c r="D11" s="28">
        <v>40940</v>
      </c>
      <c r="E11" s="28">
        <v>41030</v>
      </c>
      <c r="F11" s="28">
        <v>41030</v>
      </c>
      <c r="G11" s="28">
        <v>41365</v>
      </c>
    </row>
    <row r="12" spans="1:7" x14ac:dyDescent="0.25">
      <c r="B12" s="36"/>
      <c r="C12" s="38"/>
    </row>
    <row r="13" spans="1:7" x14ac:dyDescent="0.25">
      <c r="B13" s="36"/>
      <c r="C13" s="38"/>
    </row>
    <row r="14" spans="1:7" x14ac:dyDescent="0.25">
      <c r="B14" s="36"/>
      <c r="C14" s="38"/>
    </row>
    <row r="15" spans="1:7" x14ac:dyDescent="0.25">
      <c r="B15" s="36"/>
      <c r="C15" s="38"/>
    </row>
    <row r="16" spans="1:7" x14ac:dyDescent="0.25">
      <c r="B16" s="36"/>
      <c r="C16" s="38"/>
    </row>
    <row r="17" spans="2:5" x14ac:dyDescent="0.25">
      <c r="B17" s="36"/>
      <c r="C17" s="38"/>
    </row>
    <row r="18" spans="2:5" x14ac:dyDescent="0.25">
      <c r="B18" s="36"/>
      <c r="C18" s="38"/>
    </row>
    <row r="19" spans="2:5" x14ac:dyDescent="0.25">
      <c r="B19" s="36"/>
      <c r="C19" s="38"/>
    </row>
    <row r="20" spans="2:5" x14ac:dyDescent="0.25">
      <c r="B20" s="36"/>
      <c r="C20" s="38"/>
    </row>
    <row r="21" spans="2:5" x14ac:dyDescent="0.25">
      <c r="B21" s="36"/>
      <c r="C21" s="38"/>
    </row>
    <row r="22" spans="2:5" x14ac:dyDescent="0.25">
      <c r="B22" s="36"/>
      <c r="C22" s="38"/>
    </row>
    <row r="23" spans="2:5" x14ac:dyDescent="0.25">
      <c r="B23" s="36"/>
      <c r="C23" s="38"/>
    </row>
    <row r="24" spans="2:5" x14ac:dyDescent="0.25">
      <c r="B24" s="36"/>
      <c r="C24" s="38"/>
    </row>
    <row r="25" spans="2:5" x14ac:dyDescent="0.25">
      <c r="B25" s="36"/>
      <c r="C25" s="38"/>
      <c r="E25" s="4"/>
    </row>
    <row r="26" spans="2:5" x14ac:dyDescent="0.25">
      <c r="B26" s="36"/>
      <c r="C26" s="38"/>
      <c r="E26" s="4"/>
    </row>
    <row r="27" spans="2:5" x14ac:dyDescent="0.25">
      <c r="B27" s="36"/>
      <c r="C27" s="38"/>
      <c r="E27" s="4"/>
    </row>
    <row r="28" spans="2:5" x14ac:dyDescent="0.25">
      <c r="B28" s="36"/>
      <c r="C28" s="38"/>
      <c r="E28" s="4"/>
    </row>
    <row r="29" spans="2:5" x14ac:dyDescent="0.25">
      <c r="B29" s="36"/>
      <c r="C29" s="38"/>
      <c r="E29" s="4"/>
    </row>
    <row r="30" spans="2:5" x14ac:dyDescent="0.25">
      <c r="C30" s="38"/>
      <c r="E30" s="4"/>
    </row>
    <row r="31" spans="2:5" x14ac:dyDescent="0.25">
      <c r="E31" s="4"/>
    </row>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8"/>
  <sheetViews>
    <sheetView workbookViewId="0">
      <selection activeCell="I24" sqref="I24"/>
    </sheetView>
  </sheetViews>
  <sheetFormatPr baseColWidth="10" defaultRowHeight="12.75" x14ac:dyDescent="0.25"/>
  <cols>
    <col min="1" max="1" width="63.7109375" style="4" customWidth="1"/>
    <col min="2" max="2" width="20.7109375" style="5" customWidth="1"/>
    <col min="3" max="3" width="18.7109375" style="39" customWidth="1"/>
    <col min="4" max="4" width="13.7109375" style="4" customWidth="1"/>
    <col min="5" max="5" width="13.7109375" style="7" customWidth="1"/>
    <col min="6" max="7" width="13.7109375" style="4" customWidth="1"/>
    <col min="8" max="226" width="11.42578125" style="4"/>
    <col min="227" max="227" width="62.85546875" style="4" customWidth="1"/>
    <col min="228" max="228" width="22.28515625" style="4" customWidth="1"/>
    <col min="229" max="229" width="18.140625" style="4" customWidth="1"/>
    <col min="230" max="230" width="16.85546875" style="4" customWidth="1"/>
    <col min="231" max="231" width="13.42578125" style="4" customWidth="1"/>
    <col min="232" max="232" width="11.7109375" style="4" customWidth="1"/>
    <col min="233" max="233" width="13" style="4" customWidth="1"/>
    <col min="234" max="234" width="13.42578125" style="4" bestFit="1" customWidth="1"/>
    <col min="235" max="482" width="11.42578125" style="4"/>
    <col min="483" max="483" width="62.85546875" style="4" customWidth="1"/>
    <col min="484" max="484" width="22.28515625" style="4" customWidth="1"/>
    <col min="485" max="485" width="18.140625" style="4" customWidth="1"/>
    <col min="486" max="486" width="16.85546875" style="4" customWidth="1"/>
    <col min="487" max="487" width="13.42578125" style="4" customWidth="1"/>
    <col min="488" max="488" width="11.7109375" style="4" customWidth="1"/>
    <col min="489" max="489" width="13" style="4" customWidth="1"/>
    <col min="490" max="490" width="13.42578125" style="4" bestFit="1" customWidth="1"/>
    <col min="491" max="738" width="11.42578125" style="4"/>
    <col min="739" max="739" width="62.85546875" style="4" customWidth="1"/>
    <col min="740" max="740" width="22.28515625" style="4" customWidth="1"/>
    <col min="741" max="741" width="18.140625" style="4" customWidth="1"/>
    <col min="742" max="742" width="16.85546875" style="4" customWidth="1"/>
    <col min="743" max="743" width="13.42578125" style="4" customWidth="1"/>
    <col min="744" max="744" width="11.7109375" style="4" customWidth="1"/>
    <col min="745" max="745" width="13" style="4" customWidth="1"/>
    <col min="746" max="746" width="13.42578125" style="4" bestFit="1" customWidth="1"/>
    <col min="747" max="994" width="11.42578125" style="4"/>
    <col min="995" max="995" width="62.85546875" style="4" customWidth="1"/>
    <col min="996" max="996" width="22.28515625" style="4" customWidth="1"/>
    <col min="997" max="997" width="18.140625" style="4" customWidth="1"/>
    <col min="998" max="998" width="16.85546875" style="4" customWidth="1"/>
    <col min="999" max="999" width="13.42578125" style="4" customWidth="1"/>
    <col min="1000" max="1000" width="11.7109375" style="4" customWidth="1"/>
    <col min="1001" max="1001" width="13" style="4" customWidth="1"/>
    <col min="1002" max="1002" width="13.42578125" style="4" bestFit="1" customWidth="1"/>
    <col min="1003" max="1250" width="11.42578125" style="4"/>
    <col min="1251" max="1251" width="62.85546875" style="4" customWidth="1"/>
    <col min="1252" max="1252" width="22.28515625" style="4" customWidth="1"/>
    <col min="1253" max="1253" width="18.140625" style="4" customWidth="1"/>
    <col min="1254" max="1254" width="16.85546875" style="4" customWidth="1"/>
    <col min="1255" max="1255" width="13.42578125" style="4" customWidth="1"/>
    <col min="1256" max="1256" width="11.7109375" style="4" customWidth="1"/>
    <col min="1257" max="1257" width="13" style="4" customWidth="1"/>
    <col min="1258" max="1258" width="13.42578125" style="4" bestFit="1" customWidth="1"/>
    <col min="1259" max="1506" width="11.42578125" style="4"/>
    <col min="1507" max="1507" width="62.85546875" style="4" customWidth="1"/>
    <col min="1508" max="1508" width="22.28515625" style="4" customWidth="1"/>
    <col min="1509" max="1509" width="18.140625" style="4" customWidth="1"/>
    <col min="1510" max="1510" width="16.85546875" style="4" customWidth="1"/>
    <col min="1511" max="1511" width="13.42578125" style="4" customWidth="1"/>
    <col min="1512" max="1512" width="11.7109375" style="4" customWidth="1"/>
    <col min="1513" max="1513" width="13" style="4" customWidth="1"/>
    <col min="1514" max="1514" width="13.42578125" style="4" bestFit="1" customWidth="1"/>
    <col min="1515" max="1762" width="11.42578125" style="4"/>
    <col min="1763" max="1763" width="62.85546875" style="4" customWidth="1"/>
    <col min="1764" max="1764" width="22.28515625" style="4" customWidth="1"/>
    <col min="1765" max="1765" width="18.140625" style="4" customWidth="1"/>
    <col min="1766" max="1766" width="16.85546875" style="4" customWidth="1"/>
    <col min="1767" max="1767" width="13.42578125" style="4" customWidth="1"/>
    <col min="1768" max="1768" width="11.7109375" style="4" customWidth="1"/>
    <col min="1769" max="1769" width="13" style="4" customWidth="1"/>
    <col min="1770" max="1770" width="13.42578125" style="4" bestFit="1" customWidth="1"/>
    <col min="1771" max="2018" width="11.42578125" style="4"/>
    <col min="2019" max="2019" width="62.85546875" style="4" customWidth="1"/>
    <col min="2020" max="2020" width="22.28515625" style="4" customWidth="1"/>
    <col min="2021" max="2021" width="18.140625" style="4" customWidth="1"/>
    <col min="2022" max="2022" width="16.85546875" style="4" customWidth="1"/>
    <col min="2023" max="2023" width="13.42578125" style="4" customWidth="1"/>
    <col min="2024" max="2024" width="11.7109375" style="4" customWidth="1"/>
    <col min="2025" max="2025" width="13" style="4" customWidth="1"/>
    <col min="2026" max="2026" width="13.42578125" style="4" bestFit="1" customWidth="1"/>
    <col min="2027" max="2274" width="11.42578125" style="4"/>
    <col min="2275" max="2275" width="62.85546875" style="4" customWidth="1"/>
    <col min="2276" max="2276" width="22.28515625" style="4" customWidth="1"/>
    <col min="2277" max="2277" width="18.140625" style="4" customWidth="1"/>
    <col min="2278" max="2278" width="16.85546875" style="4" customWidth="1"/>
    <col min="2279" max="2279" width="13.42578125" style="4" customWidth="1"/>
    <col min="2280" max="2280" width="11.7109375" style="4" customWidth="1"/>
    <col min="2281" max="2281" width="13" style="4" customWidth="1"/>
    <col min="2282" max="2282" width="13.42578125" style="4" bestFit="1" customWidth="1"/>
    <col min="2283" max="2530" width="11.42578125" style="4"/>
    <col min="2531" max="2531" width="62.85546875" style="4" customWidth="1"/>
    <col min="2532" max="2532" width="22.28515625" style="4" customWidth="1"/>
    <col min="2533" max="2533" width="18.140625" style="4" customWidth="1"/>
    <col min="2534" max="2534" width="16.85546875" style="4" customWidth="1"/>
    <col min="2535" max="2535" width="13.42578125" style="4" customWidth="1"/>
    <col min="2536" max="2536" width="11.7109375" style="4" customWidth="1"/>
    <col min="2537" max="2537" width="13" style="4" customWidth="1"/>
    <col min="2538" max="2538" width="13.42578125" style="4" bestFit="1" customWidth="1"/>
    <col min="2539" max="2786" width="11.42578125" style="4"/>
    <col min="2787" max="2787" width="62.85546875" style="4" customWidth="1"/>
    <col min="2788" max="2788" width="22.28515625" style="4" customWidth="1"/>
    <col min="2789" max="2789" width="18.140625" style="4" customWidth="1"/>
    <col min="2790" max="2790" width="16.85546875" style="4" customWidth="1"/>
    <col min="2791" max="2791" width="13.42578125" style="4" customWidth="1"/>
    <col min="2792" max="2792" width="11.7109375" style="4" customWidth="1"/>
    <col min="2793" max="2793" width="13" style="4" customWidth="1"/>
    <col min="2794" max="2794" width="13.42578125" style="4" bestFit="1" customWidth="1"/>
    <col min="2795" max="3042" width="11.42578125" style="4"/>
    <col min="3043" max="3043" width="62.85546875" style="4" customWidth="1"/>
    <col min="3044" max="3044" width="22.28515625" style="4" customWidth="1"/>
    <col min="3045" max="3045" width="18.140625" style="4" customWidth="1"/>
    <col min="3046" max="3046" width="16.85546875" style="4" customWidth="1"/>
    <col min="3047" max="3047" width="13.42578125" style="4" customWidth="1"/>
    <col min="3048" max="3048" width="11.7109375" style="4" customWidth="1"/>
    <col min="3049" max="3049" width="13" style="4" customWidth="1"/>
    <col min="3050" max="3050" width="13.42578125" style="4" bestFit="1" customWidth="1"/>
    <col min="3051" max="3298" width="11.42578125" style="4"/>
    <col min="3299" max="3299" width="62.85546875" style="4" customWidth="1"/>
    <col min="3300" max="3300" width="22.28515625" style="4" customWidth="1"/>
    <col min="3301" max="3301" width="18.140625" style="4" customWidth="1"/>
    <col min="3302" max="3302" width="16.85546875" style="4" customWidth="1"/>
    <col min="3303" max="3303" width="13.42578125" style="4" customWidth="1"/>
    <col min="3304" max="3304" width="11.7109375" style="4" customWidth="1"/>
    <col min="3305" max="3305" width="13" style="4" customWidth="1"/>
    <col min="3306" max="3306" width="13.42578125" style="4" bestFit="1" customWidth="1"/>
    <col min="3307" max="3554" width="11.42578125" style="4"/>
    <col min="3555" max="3555" width="62.85546875" style="4" customWidth="1"/>
    <col min="3556" max="3556" width="22.28515625" style="4" customWidth="1"/>
    <col min="3557" max="3557" width="18.140625" style="4" customWidth="1"/>
    <col min="3558" max="3558" width="16.85546875" style="4" customWidth="1"/>
    <col min="3559" max="3559" width="13.42578125" style="4" customWidth="1"/>
    <col min="3560" max="3560" width="11.7109375" style="4" customWidth="1"/>
    <col min="3561" max="3561" width="13" style="4" customWidth="1"/>
    <col min="3562" max="3562" width="13.42578125" style="4" bestFit="1" customWidth="1"/>
    <col min="3563" max="3810" width="11.42578125" style="4"/>
    <col min="3811" max="3811" width="62.85546875" style="4" customWidth="1"/>
    <col min="3812" max="3812" width="22.28515625" style="4" customWidth="1"/>
    <col min="3813" max="3813" width="18.140625" style="4" customWidth="1"/>
    <col min="3814" max="3814" width="16.85546875" style="4" customWidth="1"/>
    <col min="3815" max="3815" width="13.42578125" style="4" customWidth="1"/>
    <col min="3816" max="3816" width="11.7109375" style="4" customWidth="1"/>
    <col min="3817" max="3817" width="13" style="4" customWidth="1"/>
    <col min="3818" max="3818" width="13.42578125" style="4" bestFit="1" customWidth="1"/>
    <col min="3819" max="4066" width="11.42578125" style="4"/>
    <col min="4067" max="4067" width="62.85546875" style="4" customWidth="1"/>
    <col min="4068" max="4068" width="22.28515625" style="4" customWidth="1"/>
    <col min="4069" max="4069" width="18.140625" style="4" customWidth="1"/>
    <col min="4070" max="4070" width="16.85546875" style="4" customWidth="1"/>
    <col min="4071" max="4071" width="13.42578125" style="4" customWidth="1"/>
    <col min="4072" max="4072" width="11.7109375" style="4" customWidth="1"/>
    <col min="4073" max="4073" width="13" style="4" customWidth="1"/>
    <col min="4074" max="4074" width="13.42578125" style="4" bestFit="1" customWidth="1"/>
    <col min="4075" max="4322" width="11.42578125" style="4"/>
    <col min="4323" max="4323" width="62.85546875" style="4" customWidth="1"/>
    <col min="4324" max="4324" width="22.28515625" style="4" customWidth="1"/>
    <col min="4325" max="4325" width="18.140625" style="4" customWidth="1"/>
    <col min="4326" max="4326" width="16.85546875" style="4" customWidth="1"/>
    <col min="4327" max="4327" width="13.42578125" style="4" customWidth="1"/>
    <col min="4328" max="4328" width="11.7109375" style="4" customWidth="1"/>
    <col min="4329" max="4329" width="13" style="4" customWidth="1"/>
    <col min="4330" max="4330" width="13.42578125" style="4" bestFit="1" customWidth="1"/>
    <col min="4331" max="4578" width="11.42578125" style="4"/>
    <col min="4579" max="4579" width="62.85546875" style="4" customWidth="1"/>
    <col min="4580" max="4580" width="22.28515625" style="4" customWidth="1"/>
    <col min="4581" max="4581" width="18.140625" style="4" customWidth="1"/>
    <col min="4582" max="4582" width="16.85546875" style="4" customWidth="1"/>
    <col min="4583" max="4583" width="13.42578125" style="4" customWidth="1"/>
    <col min="4584" max="4584" width="11.7109375" style="4" customWidth="1"/>
    <col min="4585" max="4585" width="13" style="4" customWidth="1"/>
    <col min="4586" max="4586" width="13.42578125" style="4" bestFit="1" customWidth="1"/>
    <col min="4587" max="4834" width="11.42578125" style="4"/>
    <col min="4835" max="4835" width="62.85546875" style="4" customWidth="1"/>
    <col min="4836" max="4836" width="22.28515625" style="4" customWidth="1"/>
    <col min="4837" max="4837" width="18.140625" style="4" customWidth="1"/>
    <col min="4838" max="4838" width="16.85546875" style="4" customWidth="1"/>
    <col min="4839" max="4839" width="13.42578125" style="4" customWidth="1"/>
    <col min="4840" max="4840" width="11.7109375" style="4" customWidth="1"/>
    <col min="4841" max="4841" width="13" style="4" customWidth="1"/>
    <col min="4842" max="4842" width="13.42578125" style="4" bestFit="1" customWidth="1"/>
    <col min="4843" max="5090" width="11.42578125" style="4"/>
    <col min="5091" max="5091" width="62.85546875" style="4" customWidth="1"/>
    <col min="5092" max="5092" width="22.28515625" style="4" customWidth="1"/>
    <col min="5093" max="5093" width="18.140625" style="4" customWidth="1"/>
    <col min="5094" max="5094" width="16.85546875" style="4" customWidth="1"/>
    <col min="5095" max="5095" width="13.42578125" style="4" customWidth="1"/>
    <col min="5096" max="5096" width="11.7109375" style="4" customWidth="1"/>
    <col min="5097" max="5097" width="13" style="4" customWidth="1"/>
    <col min="5098" max="5098" width="13.42578125" style="4" bestFit="1" customWidth="1"/>
    <col min="5099" max="5346" width="11.42578125" style="4"/>
    <col min="5347" max="5347" width="62.85546875" style="4" customWidth="1"/>
    <col min="5348" max="5348" width="22.28515625" style="4" customWidth="1"/>
    <col min="5349" max="5349" width="18.140625" style="4" customWidth="1"/>
    <col min="5350" max="5350" width="16.85546875" style="4" customWidth="1"/>
    <col min="5351" max="5351" width="13.42578125" style="4" customWidth="1"/>
    <col min="5352" max="5352" width="11.7109375" style="4" customWidth="1"/>
    <col min="5353" max="5353" width="13" style="4" customWidth="1"/>
    <col min="5354" max="5354" width="13.42578125" style="4" bestFit="1" customWidth="1"/>
    <col min="5355" max="5602" width="11.42578125" style="4"/>
    <col min="5603" max="5603" width="62.85546875" style="4" customWidth="1"/>
    <col min="5604" max="5604" width="22.28515625" style="4" customWidth="1"/>
    <col min="5605" max="5605" width="18.140625" style="4" customWidth="1"/>
    <col min="5606" max="5606" width="16.85546875" style="4" customWidth="1"/>
    <col min="5607" max="5607" width="13.42578125" style="4" customWidth="1"/>
    <col min="5608" max="5608" width="11.7109375" style="4" customWidth="1"/>
    <col min="5609" max="5609" width="13" style="4" customWidth="1"/>
    <col min="5610" max="5610" width="13.42578125" style="4" bestFit="1" customWidth="1"/>
    <col min="5611" max="5858" width="11.42578125" style="4"/>
    <col min="5859" max="5859" width="62.85546875" style="4" customWidth="1"/>
    <col min="5860" max="5860" width="22.28515625" style="4" customWidth="1"/>
    <col min="5861" max="5861" width="18.140625" style="4" customWidth="1"/>
    <col min="5862" max="5862" width="16.85546875" style="4" customWidth="1"/>
    <col min="5863" max="5863" width="13.42578125" style="4" customWidth="1"/>
    <col min="5864" max="5864" width="11.7109375" style="4" customWidth="1"/>
    <col min="5865" max="5865" width="13" style="4" customWidth="1"/>
    <col min="5866" max="5866" width="13.42578125" style="4" bestFit="1" customWidth="1"/>
    <col min="5867" max="6114" width="11.42578125" style="4"/>
    <col min="6115" max="6115" width="62.85546875" style="4" customWidth="1"/>
    <col min="6116" max="6116" width="22.28515625" style="4" customWidth="1"/>
    <col min="6117" max="6117" width="18.140625" style="4" customWidth="1"/>
    <col min="6118" max="6118" width="16.85546875" style="4" customWidth="1"/>
    <col min="6119" max="6119" width="13.42578125" style="4" customWidth="1"/>
    <col min="6120" max="6120" width="11.7109375" style="4" customWidth="1"/>
    <col min="6121" max="6121" width="13" style="4" customWidth="1"/>
    <col min="6122" max="6122" width="13.42578125" style="4" bestFit="1" customWidth="1"/>
    <col min="6123" max="6370" width="11.42578125" style="4"/>
    <col min="6371" max="6371" width="62.85546875" style="4" customWidth="1"/>
    <col min="6372" max="6372" width="22.28515625" style="4" customWidth="1"/>
    <col min="6373" max="6373" width="18.140625" style="4" customWidth="1"/>
    <col min="6374" max="6374" width="16.85546875" style="4" customWidth="1"/>
    <col min="6375" max="6375" width="13.42578125" style="4" customWidth="1"/>
    <col min="6376" max="6376" width="11.7109375" style="4" customWidth="1"/>
    <col min="6377" max="6377" width="13" style="4" customWidth="1"/>
    <col min="6378" max="6378" width="13.42578125" style="4" bestFit="1" customWidth="1"/>
    <col min="6379" max="6626" width="11.42578125" style="4"/>
    <col min="6627" max="6627" width="62.85546875" style="4" customWidth="1"/>
    <col min="6628" max="6628" width="22.28515625" style="4" customWidth="1"/>
    <col min="6629" max="6629" width="18.140625" style="4" customWidth="1"/>
    <col min="6630" max="6630" width="16.85546875" style="4" customWidth="1"/>
    <col min="6631" max="6631" width="13.42578125" style="4" customWidth="1"/>
    <col min="6632" max="6632" width="11.7109375" style="4" customWidth="1"/>
    <col min="6633" max="6633" width="13" style="4" customWidth="1"/>
    <col min="6634" max="6634" width="13.42578125" style="4" bestFit="1" customWidth="1"/>
    <col min="6635" max="6882" width="11.42578125" style="4"/>
    <col min="6883" max="6883" width="62.85546875" style="4" customWidth="1"/>
    <col min="6884" max="6884" width="22.28515625" style="4" customWidth="1"/>
    <col min="6885" max="6885" width="18.140625" style="4" customWidth="1"/>
    <col min="6886" max="6886" width="16.85546875" style="4" customWidth="1"/>
    <col min="6887" max="6887" width="13.42578125" style="4" customWidth="1"/>
    <col min="6888" max="6888" width="11.7109375" style="4" customWidth="1"/>
    <col min="6889" max="6889" width="13" style="4" customWidth="1"/>
    <col min="6890" max="6890" width="13.42578125" style="4" bestFit="1" customWidth="1"/>
    <col min="6891" max="7138" width="11.42578125" style="4"/>
    <col min="7139" max="7139" width="62.85546875" style="4" customWidth="1"/>
    <col min="7140" max="7140" width="22.28515625" style="4" customWidth="1"/>
    <col min="7141" max="7141" width="18.140625" style="4" customWidth="1"/>
    <col min="7142" max="7142" width="16.85546875" style="4" customWidth="1"/>
    <col min="7143" max="7143" width="13.42578125" style="4" customWidth="1"/>
    <col min="7144" max="7144" width="11.7109375" style="4" customWidth="1"/>
    <col min="7145" max="7145" width="13" style="4" customWidth="1"/>
    <col min="7146" max="7146" width="13.42578125" style="4" bestFit="1" customWidth="1"/>
    <col min="7147" max="7394" width="11.42578125" style="4"/>
    <col min="7395" max="7395" width="62.85546875" style="4" customWidth="1"/>
    <col min="7396" max="7396" width="22.28515625" style="4" customWidth="1"/>
    <col min="7397" max="7397" width="18.140625" style="4" customWidth="1"/>
    <col min="7398" max="7398" width="16.85546875" style="4" customWidth="1"/>
    <col min="7399" max="7399" width="13.42578125" style="4" customWidth="1"/>
    <col min="7400" max="7400" width="11.7109375" style="4" customWidth="1"/>
    <col min="7401" max="7401" width="13" style="4" customWidth="1"/>
    <col min="7402" max="7402" width="13.42578125" style="4" bestFit="1" customWidth="1"/>
    <col min="7403" max="7650" width="11.42578125" style="4"/>
    <col min="7651" max="7651" width="62.85546875" style="4" customWidth="1"/>
    <col min="7652" max="7652" width="22.28515625" style="4" customWidth="1"/>
    <col min="7653" max="7653" width="18.140625" style="4" customWidth="1"/>
    <col min="7654" max="7654" width="16.85546875" style="4" customWidth="1"/>
    <col min="7655" max="7655" width="13.42578125" style="4" customWidth="1"/>
    <col min="7656" max="7656" width="11.7109375" style="4" customWidth="1"/>
    <col min="7657" max="7657" width="13" style="4" customWidth="1"/>
    <col min="7658" max="7658" width="13.42578125" style="4" bestFit="1" customWidth="1"/>
    <col min="7659" max="7906" width="11.42578125" style="4"/>
    <col min="7907" max="7907" width="62.85546875" style="4" customWidth="1"/>
    <col min="7908" max="7908" width="22.28515625" style="4" customWidth="1"/>
    <col min="7909" max="7909" width="18.140625" style="4" customWidth="1"/>
    <col min="7910" max="7910" width="16.85546875" style="4" customWidth="1"/>
    <col min="7911" max="7911" width="13.42578125" style="4" customWidth="1"/>
    <col min="7912" max="7912" width="11.7109375" style="4" customWidth="1"/>
    <col min="7913" max="7913" width="13" style="4" customWidth="1"/>
    <col min="7914" max="7914" width="13.42578125" style="4" bestFit="1" customWidth="1"/>
    <col min="7915" max="8162" width="11.42578125" style="4"/>
    <col min="8163" max="8163" width="62.85546875" style="4" customWidth="1"/>
    <col min="8164" max="8164" width="22.28515625" style="4" customWidth="1"/>
    <col min="8165" max="8165" width="18.140625" style="4" customWidth="1"/>
    <col min="8166" max="8166" width="16.85546875" style="4" customWidth="1"/>
    <col min="8167" max="8167" width="13.42578125" style="4" customWidth="1"/>
    <col min="8168" max="8168" width="11.7109375" style="4" customWidth="1"/>
    <col min="8169" max="8169" width="13" style="4" customWidth="1"/>
    <col min="8170" max="8170" width="13.42578125" style="4" bestFit="1" customWidth="1"/>
    <col min="8171" max="8418" width="11.42578125" style="4"/>
    <col min="8419" max="8419" width="62.85546875" style="4" customWidth="1"/>
    <col min="8420" max="8420" width="22.28515625" style="4" customWidth="1"/>
    <col min="8421" max="8421" width="18.140625" style="4" customWidth="1"/>
    <col min="8422" max="8422" width="16.85546875" style="4" customWidth="1"/>
    <col min="8423" max="8423" width="13.42578125" style="4" customWidth="1"/>
    <col min="8424" max="8424" width="11.7109375" style="4" customWidth="1"/>
    <col min="8425" max="8425" width="13" style="4" customWidth="1"/>
    <col min="8426" max="8426" width="13.42578125" style="4" bestFit="1" customWidth="1"/>
    <col min="8427" max="8674" width="11.42578125" style="4"/>
    <col min="8675" max="8675" width="62.85546875" style="4" customWidth="1"/>
    <col min="8676" max="8676" width="22.28515625" style="4" customWidth="1"/>
    <col min="8677" max="8677" width="18.140625" style="4" customWidth="1"/>
    <col min="8678" max="8678" width="16.85546875" style="4" customWidth="1"/>
    <col min="8679" max="8679" width="13.42578125" style="4" customWidth="1"/>
    <col min="8680" max="8680" width="11.7109375" style="4" customWidth="1"/>
    <col min="8681" max="8681" width="13" style="4" customWidth="1"/>
    <col min="8682" max="8682" width="13.42578125" style="4" bestFit="1" customWidth="1"/>
    <col min="8683" max="8930" width="11.42578125" style="4"/>
    <col min="8931" max="8931" width="62.85546875" style="4" customWidth="1"/>
    <col min="8932" max="8932" width="22.28515625" style="4" customWidth="1"/>
    <col min="8933" max="8933" width="18.140625" style="4" customWidth="1"/>
    <col min="8934" max="8934" width="16.85546875" style="4" customWidth="1"/>
    <col min="8935" max="8935" width="13.42578125" style="4" customWidth="1"/>
    <col min="8936" max="8936" width="11.7109375" style="4" customWidth="1"/>
    <col min="8937" max="8937" width="13" style="4" customWidth="1"/>
    <col min="8938" max="8938" width="13.42578125" style="4" bestFit="1" customWidth="1"/>
    <col min="8939" max="9186" width="11.42578125" style="4"/>
    <col min="9187" max="9187" width="62.85546875" style="4" customWidth="1"/>
    <col min="9188" max="9188" width="22.28515625" style="4" customWidth="1"/>
    <col min="9189" max="9189" width="18.140625" style="4" customWidth="1"/>
    <col min="9190" max="9190" width="16.85546875" style="4" customWidth="1"/>
    <col min="9191" max="9191" width="13.42578125" style="4" customWidth="1"/>
    <col min="9192" max="9192" width="11.7109375" style="4" customWidth="1"/>
    <col min="9193" max="9193" width="13" style="4" customWidth="1"/>
    <col min="9194" max="9194" width="13.42578125" style="4" bestFit="1" customWidth="1"/>
    <col min="9195" max="9442" width="11.42578125" style="4"/>
    <col min="9443" max="9443" width="62.85546875" style="4" customWidth="1"/>
    <col min="9444" max="9444" width="22.28515625" style="4" customWidth="1"/>
    <col min="9445" max="9445" width="18.140625" style="4" customWidth="1"/>
    <col min="9446" max="9446" width="16.85546875" style="4" customWidth="1"/>
    <col min="9447" max="9447" width="13.42578125" style="4" customWidth="1"/>
    <col min="9448" max="9448" width="11.7109375" style="4" customWidth="1"/>
    <col min="9449" max="9449" width="13" style="4" customWidth="1"/>
    <col min="9450" max="9450" width="13.42578125" style="4" bestFit="1" customWidth="1"/>
    <col min="9451" max="9698" width="11.42578125" style="4"/>
    <col min="9699" max="9699" width="62.85546875" style="4" customWidth="1"/>
    <col min="9700" max="9700" width="22.28515625" style="4" customWidth="1"/>
    <col min="9701" max="9701" width="18.140625" style="4" customWidth="1"/>
    <col min="9702" max="9702" width="16.85546875" style="4" customWidth="1"/>
    <col min="9703" max="9703" width="13.42578125" style="4" customWidth="1"/>
    <col min="9704" max="9704" width="11.7109375" style="4" customWidth="1"/>
    <col min="9705" max="9705" width="13" style="4" customWidth="1"/>
    <col min="9706" max="9706" width="13.42578125" style="4" bestFit="1" customWidth="1"/>
    <col min="9707" max="9954" width="11.42578125" style="4"/>
    <col min="9955" max="9955" width="62.85546875" style="4" customWidth="1"/>
    <col min="9956" max="9956" width="22.28515625" style="4" customWidth="1"/>
    <col min="9957" max="9957" width="18.140625" style="4" customWidth="1"/>
    <col min="9958" max="9958" width="16.85546875" style="4" customWidth="1"/>
    <col min="9959" max="9959" width="13.42578125" style="4" customWidth="1"/>
    <col min="9960" max="9960" width="11.7109375" style="4" customWidth="1"/>
    <col min="9961" max="9961" width="13" style="4" customWidth="1"/>
    <col min="9962" max="9962" width="13.42578125" style="4" bestFit="1" customWidth="1"/>
    <col min="9963" max="10210" width="11.42578125" style="4"/>
    <col min="10211" max="10211" width="62.85546875" style="4" customWidth="1"/>
    <col min="10212" max="10212" width="22.28515625" style="4" customWidth="1"/>
    <col min="10213" max="10213" width="18.140625" style="4" customWidth="1"/>
    <col min="10214" max="10214" width="16.85546875" style="4" customWidth="1"/>
    <col min="10215" max="10215" width="13.42578125" style="4" customWidth="1"/>
    <col min="10216" max="10216" width="11.7109375" style="4" customWidth="1"/>
    <col min="10217" max="10217" width="13" style="4" customWidth="1"/>
    <col min="10218" max="10218" width="13.42578125" style="4" bestFit="1" customWidth="1"/>
    <col min="10219" max="10466" width="11.42578125" style="4"/>
    <col min="10467" max="10467" width="62.85546875" style="4" customWidth="1"/>
    <col min="10468" max="10468" width="22.28515625" style="4" customWidth="1"/>
    <col min="10469" max="10469" width="18.140625" style="4" customWidth="1"/>
    <col min="10470" max="10470" width="16.85546875" style="4" customWidth="1"/>
    <col min="10471" max="10471" width="13.42578125" style="4" customWidth="1"/>
    <col min="10472" max="10472" width="11.7109375" style="4" customWidth="1"/>
    <col min="10473" max="10473" width="13" style="4" customWidth="1"/>
    <col min="10474" max="10474" width="13.42578125" style="4" bestFit="1" customWidth="1"/>
    <col min="10475" max="10722" width="11.42578125" style="4"/>
    <col min="10723" max="10723" width="62.85546875" style="4" customWidth="1"/>
    <col min="10724" max="10724" width="22.28515625" style="4" customWidth="1"/>
    <col min="10725" max="10725" width="18.140625" style="4" customWidth="1"/>
    <col min="10726" max="10726" width="16.85546875" style="4" customWidth="1"/>
    <col min="10727" max="10727" width="13.42578125" style="4" customWidth="1"/>
    <col min="10728" max="10728" width="11.7109375" style="4" customWidth="1"/>
    <col min="10729" max="10729" width="13" style="4" customWidth="1"/>
    <col min="10730" max="10730" width="13.42578125" style="4" bestFit="1" customWidth="1"/>
    <col min="10731" max="10978" width="11.42578125" style="4"/>
    <col min="10979" max="10979" width="62.85546875" style="4" customWidth="1"/>
    <col min="10980" max="10980" width="22.28515625" style="4" customWidth="1"/>
    <col min="10981" max="10981" width="18.140625" style="4" customWidth="1"/>
    <col min="10982" max="10982" width="16.85546875" style="4" customWidth="1"/>
    <col min="10983" max="10983" width="13.42578125" style="4" customWidth="1"/>
    <col min="10984" max="10984" width="11.7109375" style="4" customWidth="1"/>
    <col min="10985" max="10985" width="13" style="4" customWidth="1"/>
    <col min="10986" max="10986" width="13.42578125" style="4" bestFit="1" customWidth="1"/>
    <col min="10987" max="11234" width="11.42578125" style="4"/>
    <col min="11235" max="11235" width="62.85546875" style="4" customWidth="1"/>
    <col min="11236" max="11236" width="22.28515625" style="4" customWidth="1"/>
    <col min="11237" max="11237" width="18.140625" style="4" customWidth="1"/>
    <col min="11238" max="11238" width="16.85546875" style="4" customWidth="1"/>
    <col min="11239" max="11239" width="13.42578125" style="4" customWidth="1"/>
    <col min="11240" max="11240" width="11.7109375" style="4" customWidth="1"/>
    <col min="11241" max="11241" width="13" style="4" customWidth="1"/>
    <col min="11242" max="11242" width="13.42578125" style="4" bestFit="1" customWidth="1"/>
    <col min="11243" max="11490" width="11.42578125" style="4"/>
    <col min="11491" max="11491" width="62.85546875" style="4" customWidth="1"/>
    <col min="11492" max="11492" width="22.28515625" style="4" customWidth="1"/>
    <col min="11493" max="11493" width="18.140625" style="4" customWidth="1"/>
    <col min="11494" max="11494" width="16.85546875" style="4" customWidth="1"/>
    <col min="11495" max="11495" width="13.42578125" style="4" customWidth="1"/>
    <col min="11496" max="11496" width="11.7109375" style="4" customWidth="1"/>
    <col min="11497" max="11497" width="13" style="4" customWidth="1"/>
    <col min="11498" max="11498" width="13.42578125" style="4" bestFit="1" customWidth="1"/>
    <col min="11499" max="11746" width="11.42578125" style="4"/>
    <col min="11747" max="11747" width="62.85546875" style="4" customWidth="1"/>
    <col min="11748" max="11748" width="22.28515625" style="4" customWidth="1"/>
    <col min="11749" max="11749" width="18.140625" style="4" customWidth="1"/>
    <col min="11750" max="11750" width="16.85546875" style="4" customWidth="1"/>
    <col min="11751" max="11751" width="13.42578125" style="4" customWidth="1"/>
    <col min="11752" max="11752" width="11.7109375" style="4" customWidth="1"/>
    <col min="11753" max="11753" width="13" style="4" customWidth="1"/>
    <col min="11754" max="11754" width="13.42578125" style="4" bestFit="1" customWidth="1"/>
    <col min="11755" max="12002" width="11.42578125" style="4"/>
    <col min="12003" max="12003" width="62.85546875" style="4" customWidth="1"/>
    <col min="12004" max="12004" width="22.28515625" style="4" customWidth="1"/>
    <col min="12005" max="12005" width="18.140625" style="4" customWidth="1"/>
    <col min="12006" max="12006" width="16.85546875" style="4" customWidth="1"/>
    <col min="12007" max="12007" width="13.42578125" style="4" customWidth="1"/>
    <col min="12008" max="12008" width="11.7109375" style="4" customWidth="1"/>
    <col min="12009" max="12009" width="13" style="4" customWidth="1"/>
    <col min="12010" max="12010" width="13.42578125" style="4" bestFit="1" customWidth="1"/>
    <col min="12011" max="12258" width="11.42578125" style="4"/>
    <col min="12259" max="12259" width="62.85546875" style="4" customWidth="1"/>
    <col min="12260" max="12260" width="22.28515625" style="4" customWidth="1"/>
    <col min="12261" max="12261" width="18.140625" style="4" customWidth="1"/>
    <col min="12262" max="12262" width="16.85546875" style="4" customWidth="1"/>
    <col min="12263" max="12263" width="13.42578125" style="4" customWidth="1"/>
    <col min="12264" max="12264" width="11.7109375" style="4" customWidth="1"/>
    <col min="12265" max="12265" width="13" style="4" customWidth="1"/>
    <col min="12266" max="12266" width="13.42578125" style="4" bestFit="1" customWidth="1"/>
    <col min="12267" max="12514" width="11.42578125" style="4"/>
    <col min="12515" max="12515" width="62.85546875" style="4" customWidth="1"/>
    <col min="12516" max="12516" width="22.28515625" style="4" customWidth="1"/>
    <col min="12517" max="12517" width="18.140625" style="4" customWidth="1"/>
    <col min="12518" max="12518" width="16.85546875" style="4" customWidth="1"/>
    <col min="12519" max="12519" width="13.42578125" style="4" customWidth="1"/>
    <col min="12520" max="12520" width="11.7109375" style="4" customWidth="1"/>
    <col min="12521" max="12521" width="13" style="4" customWidth="1"/>
    <col min="12522" max="12522" width="13.42578125" style="4" bestFit="1" customWidth="1"/>
    <col min="12523" max="12770" width="11.42578125" style="4"/>
    <col min="12771" max="12771" width="62.85546875" style="4" customWidth="1"/>
    <col min="12772" max="12772" width="22.28515625" style="4" customWidth="1"/>
    <col min="12773" max="12773" width="18.140625" style="4" customWidth="1"/>
    <col min="12774" max="12774" width="16.85546875" style="4" customWidth="1"/>
    <col min="12775" max="12775" width="13.42578125" style="4" customWidth="1"/>
    <col min="12776" max="12776" width="11.7109375" style="4" customWidth="1"/>
    <col min="12777" max="12777" width="13" style="4" customWidth="1"/>
    <col min="12778" max="12778" width="13.42578125" style="4" bestFit="1" customWidth="1"/>
    <col min="12779" max="13026" width="11.42578125" style="4"/>
    <col min="13027" max="13027" width="62.85546875" style="4" customWidth="1"/>
    <col min="13028" max="13028" width="22.28515625" style="4" customWidth="1"/>
    <col min="13029" max="13029" width="18.140625" style="4" customWidth="1"/>
    <col min="13030" max="13030" width="16.85546875" style="4" customWidth="1"/>
    <col min="13031" max="13031" width="13.42578125" style="4" customWidth="1"/>
    <col min="13032" max="13032" width="11.7109375" style="4" customWidth="1"/>
    <col min="13033" max="13033" width="13" style="4" customWidth="1"/>
    <col min="13034" max="13034" width="13.42578125" style="4" bestFit="1" customWidth="1"/>
    <col min="13035" max="13282" width="11.42578125" style="4"/>
    <col min="13283" max="13283" width="62.85546875" style="4" customWidth="1"/>
    <col min="13284" max="13284" width="22.28515625" style="4" customWidth="1"/>
    <col min="13285" max="13285" width="18.140625" style="4" customWidth="1"/>
    <col min="13286" max="13286" width="16.85546875" style="4" customWidth="1"/>
    <col min="13287" max="13287" width="13.42578125" style="4" customWidth="1"/>
    <col min="13288" max="13288" width="11.7109375" style="4" customWidth="1"/>
    <col min="13289" max="13289" width="13" style="4" customWidth="1"/>
    <col min="13290" max="13290" width="13.42578125" style="4" bestFit="1" customWidth="1"/>
    <col min="13291" max="13538" width="11.42578125" style="4"/>
    <col min="13539" max="13539" width="62.85546875" style="4" customWidth="1"/>
    <col min="13540" max="13540" width="22.28515625" style="4" customWidth="1"/>
    <col min="13541" max="13541" width="18.140625" style="4" customWidth="1"/>
    <col min="13542" max="13542" width="16.85546875" style="4" customWidth="1"/>
    <col min="13543" max="13543" width="13.42578125" style="4" customWidth="1"/>
    <col min="13544" max="13544" width="11.7109375" style="4" customWidth="1"/>
    <col min="13545" max="13545" width="13" style="4" customWidth="1"/>
    <col min="13546" max="13546" width="13.42578125" style="4" bestFit="1" customWidth="1"/>
    <col min="13547" max="13794" width="11.42578125" style="4"/>
    <col min="13795" max="13795" width="62.85546875" style="4" customWidth="1"/>
    <col min="13796" max="13796" width="22.28515625" style="4" customWidth="1"/>
    <col min="13797" max="13797" width="18.140625" style="4" customWidth="1"/>
    <col min="13798" max="13798" width="16.85546875" style="4" customWidth="1"/>
    <col min="13799" max="13799" width="13.42578125" style="4" customWidth="1"/>
    <col min="13800" max="13800" width="11.7109375" style="4" customWidth="1"/>
    <col min="13801" max="13801" width="13" style="4" customWidth="1"/>
    <col min="13802" max="13802" width="13.42578125" style="4" bestFit="1" customWidth="1"/>
    <col min="13803" max="14050" width="11.42578125" style="4"/>
    <col min="14051" max="14051" width="62.85546875" style="4" customWidth="1"/>
    <col min="14052" max="14052" width="22.28515625" style="4" customWidth="1"/>
    <col min="14053" max="14053" width="18.140625" style="4" customWidth="1"/>
    <col min="14054" max="14054" width="16.85546875" style="4" customWidth="1"/>
    <col min="14055" max="14055" width="13.42578125" style="4" customWidth="1"/>
    <col min="14056" max="14056" width="11.7109375" style="4" customWidth="1"/>
    <col min="14057" max="14057" width="13" style="4" customWidth="1"/>
    <col min="14058" max="14058" width="13.42578125" style="4" bestFit="1" customWidth="1"/>
    <col min="14059" max="14306" width="11.42578125" style="4"/>
    <col min="14307" max="14307" width="62.85546875" style="4" customWidth="1"/>
    <col min="14308" max="14308" width="22.28515625" style="4" customWidth="1"/>
    <col min="14309" max="14309" width="18.140625" style="4" customWidth="1"/>
    <col min="14310" max="14310" width="16.85546875" style="4" customWidth="1"/>
    <col min="14311" max="14311" width="13.42578125" style="4" customWidth="1"/>
    <col min="14312" max="14312" width="11.7109375" style="4" customWidth="1"/>
    <col min="14313" max="14313" width="13" style="4" customWidth="1"/>
    <col min="14314" max="14314" width="13.42578125" style="4" bestFit="1" customWidth="1"/>
    <col min="14315" max="14562" width="11.42578125" style="4"/>
    <col min="14563" max="14563" width="62.85546875" style="4" customWidth="1"/>
    <col min="14564" max="14564" width="22.28515625" style="4" customWidth="1"/>
    <col min="14565" max="14565" width="18.140625" style="4" customWidth="1"/>
    <col min="14566" max="14566" width="16.85546875" style="4" customWidth="1"/>
    <col min="14567" max="14567" width="13.42578125" style="4" customWidth="1"/>
    <col min="14568" max="14568" width="11.7109375" style="4" customWidth="1"/>
    <col min="14569" max="14569" width="13" style="4" customWidth="1"/>
    <col min="14570" max="14570" width="13.42578125" style="4" bestFit="1" customWidth="1"/>
    <col min="14571" max="14818" width="11.42578125" style="4"/>
    <col min="14819" max="14819" width="62.85546875" style="4" customWidth="1"/>
    <col min="14820" max="14820" width="22.28515625" style="4" customWidth="1"/>
    <col min="14821" max="14821" width="18.140625" style="4" customWidth="1"/>
    <col min="14822" max="14822" width="16.85546875" style="4" customWidth="1"/>
    <col min="14823" max="14823" width="13.42578125" style="4" customWidth="1"/>
    <col min="14824" max="14824" width="11.7109375" style="4" customWidth="1"/>
    <col min="14825" max="14825" width="13" style="4" customWidth="1"/>
    <col min="14826" max="14826" width="13.42578125" style="4" bestFit="1" customWidth="1"/>
    <col min="14827" max="15074" width="11.42578125" style="4"/>
    <col min="15075" max="15075" width="62.85546875" style="4" customWidth="1"/>
    <col min="15076" max="15076" width="22.28515625" style="4" customWidth="1"/>
    <col min="15077" max="15077" width="18.140625" style="4" customWidth="1"/>
    <col min="15078" max="15078" width="16.85546875" style="4" customWidth="1"/>
    <col min="15079" max="15079" width="13.42578125" style="4" customWidth="1"/>
    <col min="15080" max="15080" width="11.7109375" style="4" customWidth="1"/>
    <col min="15081" max="15081" width="13" style="4" customWidth="1"/>
    <col min="15082" max="15082" width="13.42578125" style="4" bestFit="1" customWidth="1"/>
    <col min="15083" max="15330" width="11.42578125" style="4"/>
    <col min="15331" max="15331" width="62.85546875" style="4" customWidth="1"/>
    <col min="15332" max="15332" width="22.28515625" style="4" customWidth="1"/>
    <col min="15333" max="15333" width="18.140625" style="4" customWidth="1"/>
    <col min="15334" max="15334" width="16.85546875" style="4" customWidth="1"/>
    <col min="15335" max="15335" width="13.42578125" style="4" customWidth="1"/>
    <col min="15336" max="15336" width="11.7109375" style="4" customWidth="1"/>
    <col min="15337" max="15337" width="13" style="4" customWidth="1"/>
    <col min="15338" max="15338" width="13.42578125" style="4" bestFit="1" customWidth="1"/>
    <col min="15339" max="15586" width="11.42578125" style="4"/>
    <col min="15587" max="15587" width="62.85546875" style="4" customWidth="1"/>
    <col min="15588" max="15588" width="22.28515625" style="4" customWidth="1"/>
    <col min="15589" max="15589" width="18.140625" style="4" customWidth="1"/>
    <col min="15590" max="15590" width="16.85546875" style="4" customWidth="1"/>
    <col min="15591" max="15591" width="13.42578125" style="4" customWidth="1"/>
    <col min="15592" max="15592" width="11.7109375" style="4" customWidth="1"/>
    <col min="15593" max="15593" width="13" style="4" customWidth="1"/>
    <col min="15594" max="15594" width="13.42578125" style="4" bestFit="1" customWidth="1"/>
    <col min="15595" max="15842" width="11.42578125" style="4"/>
    <col min="15843" max="15843" width="62.85546875" style="4" customWidth="1"/>
    <col min="15844" max="15844" width="22.28515625" style="4" customWidth="1"/>
    <col min="15845" max="15845" width="18.140625" style="4" customWidth="1"/>
    <col min="15846" max="15846" width="16.85546875" style="4" customWidth="1"/>
    <col min="15847" max="15847" width="13.42578125" style="4" customWidth="1"/>
    <col min="15848" max="15848" width="11.7109375" style="4" customWidth="1"/>
    <col min="15849" max="15849" width="13" style="4" customWidth="1"/>
    <col min="15850" max="15850" width="13.42578125" style="4" bestFit="1" customWidth="1"/>
    <col min="15851" max="16098" width="11.42578125" style="4"/>
    <col min="16099" max="16099" width="62.85546875" style="4" customWidth="1"/>
    <col min="16100" max="16100" width="22.28515625" style="4" customWidth="1"/>
    <col min="16101" max="16101" width="18.140625" style="4" customWidth="1"/>
    <col min="16102" max="16102" width="16.85546875" style="4" customWidth="1"/>
    <col min="16103" max="16103" width="13.42578125" style="4" customWidth="1"/>
    <col min="16104" max="16104" width="11.7109375" style="4" customWidth="1"/>
    <col min="16105" max="16105" width="13" style="4" customWidth="1"/>
    <col min="16106" max="16106" width="13.42578125" style="4" bestFit="1" customWidth="1"/>
    <col min="16107"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369</v>
      </c>
      <c r="B4" s="498"/>
      <c r="C4" s="498"/>
      <c r="D4" s="498"/>
      <c r="E4" s="498"/>
      <c r="F4" s="498"/>
      <c r="G4" s="498"/>
    </row>
    <row r="5" spans="1:7" x14ac:dyDescent="0.25">
      <c r="A5" s="81"/>
      <c r="B5" s="81"/>
      <c r="C5" s="33"/>
      <c r="D5" s="81"/>
      <c r="E5" s="81"/>
      <c r="F5" s="81"/>
      <c r="G5" s="81"/>
    </row>
    <row r="6" spans="1:7" x14ac:dyDescent="0.25">
      <c r="A6" s="10"/>
      <c r="B6" s="499" t="s">
        <v>3</v>
      </c>
      <c r="C6" s="500"/>
      <c r="D6" s="500"/>
      <c r="E6" s="501" t="s">
        <v>4</v>
      </c>
      <c r="F6" s="502"/>
      <c r="G6" s="502"/>
    </row>
    <row r="7" spans="1:7" ht="76.5" x14ac:dyDescent="0.25">
      <c r="A7" s="11" t="s">
        <v>5</v>
      </c>
      <c r="B7" s="12" t="s">
        <v>6</v>
      </c>
      <c r="C7" s="34" t="s">
        <v>7</v>
      </c>
      <c r="D7" s="14" t="s">
        <v>8</v>
      </c>
      <c r="E7" s="14" t="s">
        <v>9</v>
      </c>
      <c r="F7" s="14" t="s">
        <v>10</v>
      </c>
      <c r="G7" s="14" t="s">
        <v>11</v>
      </c>
    </row>
    <row r="8" spans="1:7" x14ac:dyDescent="0.25">
      <c r="A8" s="1" t="s">
        <v>370</v>
      </c>
      <c r="B8" s="15"/>
      <c r="C8" s="2">
        <f>SUM(C9)</f>
        <v>5000000000</v>
      </c>
      <c r="D8" s="15"/>
      <c r="E8" s="15"/>
      <c r="F8" s="15"/>
      <c r="G8" s="15"/>
    </row>
    <row r="9" spans="1:7" x14ac:dyDescent="0.25">
      <c r="A9" s="16" t="s">
        <v>371</v>
      </c>
      <c r="B9" s="86"/>
      <c r="C9" s="17">
        <f>SUM(C10:C18)</f>
        <v>5000000000</v>
      </c>
      <c r="D9" s="18"/>
      <c r="E9" s="19"/>
      <c r="F9" s="18"/>
      <c r="G9" s="18"/>
    </row>
    <row r="10" spans="1:7" x14ac:dyDescent="0.25">
      <c r="A10" s="20" t="s">
        <v>372</v>
      </c>
      <c r="B10" s="89" t="s">
        <v>373</v>
      </c>
      <c r="C10" s="35">
        <v>1450000000</v>
      </c>
      <c r="D10" s="28">
        <v>40969</v>
      </c>
      <c r="E10" s="28">
        <v>40969</v>
      </c>
      <c r="F10" s="28">
        <v>40969</v>
      </c>
      <c r="G10" s="28">
        <v>41244</v>
      </c>
    </row>
    <row r="11" spans="1:7" x14ac:dyDescent="0.25">
      <c r="A11" s="90" t="s">
        <v>374</v>
      </c>
      <c r="B11" s="89" t="s">
        <v>373</v>
      </c>
      <c r="C11" s="22">
        <v>194000000</v>
      </c>
      <c r="D11" s="28">
        <v>40969</v>
      </c>
      <c r="E11" s="28">
        <v>40969</v>
      </c>
      <c r="F11" s="28">
        <v>40969</v>
      </c>
      <c r="G11" s="28">
        <v>41244</v>
      </c>
    </row>
    <row r="12" spans="1:7" ht="25.5" x14ac:dyDescent="0.25">
      <c r="A12" s="90" t="s">
        <v>375</v>
      </c>
      <c r="B12" s="89" t="s">
        <v>373</v>
      </c>
      <c r="C12" s="22">
        <v>1526000000</v>
      </c>
      <c r="D12" s="28">
        <v>40940</v>
      </c>
      <c r="E12" s="28">
        <v>40969</v>
      </c>
      <c r="F12" s="28">
        <v>40969</v>
      </c>
      <c r="G12" s="28">
        <v>41244</v>
      </c>
    </row>
    <row r="13" spans="1:7" ht="25.5" x14ac:dyDescent="0.25">
      <c r="A13" s="90" t="s">
        <v>376</v>
      </c>
      <c r="B13" s="89" t="s">
        <v>373</v>
      </c>
      <c r="C13" s="22">
        <v>1300000000</v>
      </c>
      <c r="D13" s="28">
        <v>40969</v>
      </c>
      <c r="E13" s="28">
        <v>40969</v>
      </c>
      <c r="F13" s="28">
        <v>40969</v>
      </c>
      <c r="G13" s="28">
        <v>41244</v>
      </c>
    </row>
    <row r="14" spans="1:7" ht="25.5" x14ac:dyDescent="0.25">
      <c r="A14" s="90" t="s">
        <v>377</v>
      </c>
      <c r="B14" s="89" t="s">
        <v>373</v>
      </c>
      <c r="C14" s="22">
        <v>40000000</v>
      </c>
      <c r="D14" s="28">
        <v>41061</v>
      </c>
      <c r="E14" s="28">
        <v>41153</v>
      </c>
      <c r="F14" s="28">
        <v>41153</v>
      </c>
      <c r="G14" s="28">
        <v>41244</v>
      </c>
    </row>
    <row r="15" spans="1:7" ht="25.5" x14ac:dyDescent="0.25">
      <c r="A15" s="87" t="s">
        <v>378</v>
      </c>
      <c r="B15" s="89" t="s">
        <v>373</v>
      </c>
      <c r="C15" s="22">
        <v>240000000</v>
      </c>
      <c r="D15" s="28">
        <v>41061</v>
      </c>
      <c r="E15" s="28">
        <v>41091</v>
      </c>
      <c r="F15" s="28">
        <v>41091</v>
      </c>
      <c r="G15" s="28">
        <v>41244</v>
      </c>
    </row>
    <row r="16" spans="1:7" ht="25.5" x14ac:dyDescent="0.25">
      <c r="A16" s="87" t="s">
        <v>379</v>
      </c>
      <c r="B16" s="89" t="s">
        <v>373</v>
      </c>
      <c r="C16" s="22">
        <v>150000000</v>
      </c>
      <c r="D16" s="28">
        <v>41091</v>
      </c>
      <c r="E16" s="28">
        <v>41153</v>
      </c>
      <c r="F16" s="28">
        <v>41153</v>
      </c>
      <c r="G16" s="28">
        <v>41244</v>
      </c>
    </row>
    <row r="17" spans="1:7" ht="25.5" x14ac:dyDescent="0.25">
      <c r="A17" s="87" t="s">
        <v>380</v>
      </c>
      <c r="B17" s="89" t="s">
        <v>373</v>
      </c>
      <c r="C17" s="22">
        <v>20000000</v>
      </c>
      <c r="D17" s="28">
        <v>41000</v>
      </c>
      <c r="E17" s="28">
        <v>41061</v>
      </c>
      <c r="F17" s="28">
        <v>41091</v>
      </c>
      <c r="G17" s="28">
        <v>41244</v>
      </c>
    </row>
    <row r="18" spans="1:7" x14ac:dyDescent="0.25">
      <c r="A18" s="87" t="s">
        <v>381</v>
      </c>
      <c r="B18" s="89" t="s">
        <v>373</v>
      </c>
      <c r="C18" s="22">
        <v>80000000</v>
      </c>
      <c r="D18" s="28">
        <v>41000</v>
      </c>
      <c r="E18" s="28">
        <v>41061</v>
      </c>
      <c r="F18" s="28">
        <v>41091</v>
      </c>
      <c r="G18" s="28">
        <v>41244</v>
      </c>
    </row>
    <row r="19" spans="1:7" x14ac:dyDescent="0.25">
      <c r="B19" s="36"/>
      <c r="C19" s="37"/>
    </row>
    <row r="20" spans="1:7" x14ac:dyDescent="0.25">
      <c r="B20" s="36"/>
      <c r="C20" s="37"/>
    </row>
    <row r="21" spans="1:7" x14ac:dyDescent="0.25">
      <c r="B21" s="36"/>
      <c r="C21" s="37"/>
    </row>
    <row r="22" spans="1:7" x14ac:dyDescent="0.25">
      <c r="B22" s="36"/>
      <c r="C22" s="37"/>
    </row>
    <row r="23" spans="1:7" x14ac:dyDescent="0.25">
      <c r="B23" s="36"/>
      <c r="C23" s="37"/>
    </row>
    <row r="24" spans="1:7" x14ac:dyDescent="0.25">
      <c r="B24" s="36"/>
      <c r="C24" s="37"/>
    </row>
    <row r="25" spans="1:7" x14ac:dyDescent="0.25">
      <c r="B25" s="36"/>
      <c r="C25" s="37"/>
    </row>
    <row r="26" spans="1:7" x14ac:dyDescent="0.25">
      <c r="B26" s="36"/>
      <c r="C26" s="37"/>
    </row>
    <row r="27" spans="1:7" x14ac:dyDescent="0.25">
      <c r="B27" s="36"/>
      <c r="C27" s="37"/>
    </row>
    <row r="28" spans="1:7" x14ac:dyDescent="0.25">
      <c r="B28" s="36"/>
      <c r="C28" s="37"/>
    </row>
    <row r="29" spans="1:7" x14ac:dyDescent="0.25">
      <c r="B29" s="36"/>
      <c r="C29" s="37"/>
    </row>
    <row r="30" spans="1:7" x14ac:dyDescent="0.25">
      <c r="B30" s="36"/>
      <c r="C30" s="37"/>
    </row>
    <row r="31" spans="1:7" x14ac:dyDescent="0.25">
      <c r="B31" s="36"/>
      <c r="C31" s="37"/>
    </row>
    <row r="32" spans="1:7" x14ac:dyDescent="0.25">
      <c r="B32" s="36"/>
      <c r="C32" s="38"/>
      <c r="E32" s="4"/>
    </row>
    <row r="33" spans="2:5" x14ac:dyDescent="0.25">
      <c r="B33" s="36"/>
      <c r="C33" s="38"/>
      <c r="E33" s="4"/>
    </row>
    <row r="34" spans="2:5" x14ac:dyDescent="0.25">
      <c r="B34" s="36"/>
      <c r="C34" s="38"/>
      <c r="E34" s="4"/>
    </row>
    <row r="35" spans="2:5" x14ac:dyDescent="0.25">
      <c r="B35" s="36"/>
      <c r="C35" s="38"/>
      <c r="E35" s="4"/>
    </row>
    <row r="36" spans="2:5" x14ac:dyDescent="0.25">
      <c r="B36" s="36"/>
      <c r="C36" s="38"/>
      <c r="E36" s="4"/>
    </row>
    <row r="37" spans="2:5" x14ac:dyDescent="0.25">
      <c r="C37" s="38"/>
      <c r="E37" s="4"/>
    </row>
    <row r="38" spans="2:5" x14ac:dyDescent="0.25">
      <c r="E38" s="4"/>
    </row>
  </sheetData>
  <autoFilter ref="A8:G18"/>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0"/>
  <sheetViews>
    <sheetView topLeftCell="A4" workbookViewId="0">
      <selection activeCell="H32" sqref="H32"/>
    </sheetView>
  </sheetViews>
  <sheetFormatPr baseColWidth="10" defaultRowHeight="12.75" x14ac:dyDescent="0.25"/>
  <cols>
    <col min="1" max="1" width="63.7109375" style="4" customWidth="1"/>
    <col min="2" max="2" width="20.7109375" style="5" customWidth="1"/>
    <col min="3" max="3" width="18.7109375" style="39" customWidth="1"/>
    <col min="4" max="4" width="13.7109375" style="4" customWidth="1"/>
    <col min="5" max="5" width="13.7109375" style="7" customWidth="1"/>
    <col min="6" max="7" width="13.7109375" style="4" customWidth="1"/>
    <col min="8" max="232" width="11.42578125" style="4"/>
    <col min="233" max="233" width="62.85546875" style="4" customWidth="1"/>
    <col min="234" max="234" width="22.28515625" style="4" customWidth="1"/>
    <col min="235" max="235" width="18.140625" style="4" customWidth="1"/>
    <col min="236" max="236" width="16.85546875" style="4" customWidth="1"/>
    <col min="237" max="237" width="13.42578125" style="4" customWidth="1"/>
    <col min="238" max="238" width="11.7109375" style="4" customWidth="1"/>
    <col min="239" max="239" width="13" style="4" customWidth="1"/>
    <col min="240" max="240" width="13.42578125" style="4" bestFit="1" customWidth="1"/>
    <col min="241" max="488" width="11.42578125" style="4"/>
    <col min="489" max="489" width="62.85546875" style="4" customWidth="1"/>
    <col min="490" max="490" width="22.28515625" style="4" customWidth="1"/>
    <col min="491" max="491" width="18.140625" style="4" customWidth="1"/>
    <col min="492" max="492" width="16.85546875" style="4" customWidth="1"/>
    <col min="493" max="493" width="13.42578125" style="4" customWidth="1"/>
    <col min="494" max="494" width="11.7109375" style="4" customWidth="1"/>
    <col min="495" max="495" width="13" style="4" customWidth="1"/>
    <col min="496" max="496" width="13.42578125" style="4" bestFit="1" customWidth="1"/>
    <col min="497" max="744" width="11.42578125" style="4"/>
    <col min="745" max="745" width="62.85546875" style="4" customWidth="1"/>
    <col min="746" max="746" width="22.28515625" style="4" customWidth="1"/>
    <col min="747" max="747" width="18.140625" style="4" customWidth="1"/>
    <col min="748" max="748" width="16.85546875" style="4" customWidth="1"/>
    <col min="749" max="749" width="13.42578125" style="4" customWidth="1"/>
    <col min="750" max="750" width="11.7109375" style="4" customWidth="1"/>
    <col min="751" max="751" width="13" style="4" customWidth="1"/>
    <col min="752" max="752" width="13.42578125" style="4" bestFit="1" customWidth="1"/>
    <col min="753" max="1000" width="11.42578125" style="4"/>
    <col min="1001" max="1001" width="62.85546875" style="4" customWidth="1"/>
    <col min="1002" max="1002" width="22.28515625" style="4" customWidth="1"/>
    <col min="1003" max="1003" width="18.140625" style="4" customWidth="1"/>
    <col min="1004" max="1004" width="16.85546875" style="4" customWidth="1"/>
    <col min="1005" max="1005" width="13.42578125" style="4" customWidth="1"/>
    <col min="1006" max="1006" width="11.7109375" style="4" customWidth="1"/>
    <col min="1007" max="1007" width="13" style="4" customWidth="1"/>
    <col min="1008" max="1008" width="13.42578125" style="4" bestFit="1" customWidth="1"/>
    <col min="1009" max="1256" width="11.42578125" style="4"/>
    <col min="1257" max="1257" width="62.85546875" style="4" customWidth="1"/>
    <col min="1258" max="1258" width="22.28515625" style="4" customWidth="1"/>
    <col min="1259" max="1259" width="18.140625" style="4" customWidth="1"/>
    <col min="1260" max="1260" width="16.85546875" style="4" customWidth="1"/>
    <col min="1261" max="1261" width="13.42578125" style="4" customWidth="1"/>
    <col min="1262" max="1262" width="11.7109375" style="4" customWidth="1"/>
    <col min="1263" max="1263" width="13" style="4" customWidth="1"/>
    <col min="1264" max="1264" width="13.42578125" style="4" bestFit="1" customWidth="1"/>
    <col min="1265" max="1512" width="11.42578125" style="4"/>
    <col min="1513" max="1513" width="62.85546875" style="4" customWidth="1"/>
    <col min="1514" max="1514" width="22.28515625" style="4" customWidth="1"/>
    <col min="1515" max="1515" width="18.140625" style="4" customWidth="1"/>
    <col min="1516" max="1516" width="16.85546875" style="4" customWidth="1"/>
    <col min="1517" max="1517" width="13.42578125" style="4" customWidth="1"/>
    <col min="1518" max="1518" width="11.7109375" style="4" customWidth="1"/>
    <col min="1519" max="1519" width="13" style="4" customWidth="1"/>
    <col min="1520" max="1520" width="13.42578125" style="4" bestFit="1" customWidth="1"/>
    <col min="1521" max="1768" width="11.42578125" style="4"/>
    <col min="1769" max="1769" width="62.85546875" style="4" customWidth="1"/>
    <col min="1770" max="1770" width="22.28515625" style="4" customWidth="1"/>
    <col min="1771" max="1771" width="18.140625" style="4" customWidth="1"/>
    <col min="1772" max="1772" width="16.85546875" style="4" customWidth="1"/>
    <col min="1773" max="1773" width="13.42578125" style="4" customWidth="1"/>
    <col min="1774" max="1774" width="11.7109375" style="4" customWidth="1"/>
    <col min="1775" max="1775" width="13" style="4" customWidth="1"/>
    <col min="1776" max="1776" width="13.42578125" style="4" bestFit="1" customWidth="1"/>
    <col min="1777" max="2024" width="11.42578125" style="4"/>
    <col min="2025" max="2025" width="62.85546875" style="4" customWidth="1"/>
    <col min="2026" max="2026" width="22.28515625" style="4" customWidth="1"/>
    <col min="2027" max="2027" width="18.140625" style="4" customWidth="1"/>
    <col min="2028" max="2028" width="16.85546875" style="4" customWidth="1"/>
    <col min="2029" max="2029" width="13.42578125" style="4" customWidth="1"/>
    <col min="2030" max="2030" width="11.7109375" style="4" customWidth="1"/>
    <col min="2031" max="2031" width="13" style="4" customWidth="1"/>
    <col min="2032" max="2032" width="13.42578125" style="4" bestFit="1" customWidth="1"/>
    <col min="2033" max="2280" width="11.42578125" style="4"/>
    <col min="2281" max="2281" width="62.85546875" style="4" customWidth="1"/>
    <col min="2282" max="2282" width="22.28515625" style="4" customWidth="1"/>
    <col min="2283" max="2283" width="18.140625" style="4" customWidth="1"/>
    <col min="2284" max="2284" width="16.85546875" style="4" customWidth="1"/>
    <col min="2285" max="2285" width="13.42578125" style="4" customWidth="1"/>
    <col min="2286" max="2286" width="11.7109375" style="4" customWidth="1"/>
    <col min="2287" max="2287" width="13" style="4" customWidth="1"/>
    <col min="2288" max="2288" width="13.42578125" style="4" bestFit="1" customWidth="1"/>
    <col min="2289" max="2536" width="11.42578125" style="4"/>
    <col min="2537" max="2537" width="62.85546875" style="4" customWidth="1"/>
    <col min="2538" max="2538" width="22.28515625" style="4" customWidth="1"/>
    <col min="2539" max="2539" width="18.140625" style="4" customWidth="1"/>
    <col min="2540" max="2540" width="16.85546875" style="4" customWidth="1"/>
    <col min="2541" max="2541" width="13.42578125" style="4" customWidth="1"/>
    <col min="2542" max="2542" width="11.7109375" style="4" customWidth="1"/>
    <col min="2543" max="2543" width="13" style="4" customWidth="1"/>
    <col min="2544" max="2544" width="13.42578125" style="4" bestFit="1" customWidth="1"/>
    <col min="2545" max="2792" width="11.42578125" style="4"/>
    <col min="2793" max="2793" width="62.85546875" style="4" customWidth="1"/>
    <col min="2794" max="2794" width="22.28515625" style="4" customWidth="1"/>
    <col min="2795" max="2795" width="18.140625" style="4" customWidth="1"/>
    <col min="2796" max="2796" width="16.85546875" style="4" customWidth="1"/>
    <col min="2797" max="2797" width="13.42578125" style="4" customWidth="1"/>
    <col min="2798" max="2798" width="11.7109375" style="4" customWidth="1"/>
    <col min="2799" max="2799" width="13" style="4" customWidth="1"/>
    <col min="2800" max="2800" width="13.42578125" style="4" bestFit="1" customWidth="1"/>
    <col min="2801" max="3048" width="11.42578125" style="4"/>
    <col min="3049" max="3049" width="62.85546875" style="4" customWidth="1"/>
    <col min="3050" max="3050" width="22.28515625" style="4" customWidth="1"/>
    <col min="3051" max="3051" width="18.140625" style="4" customWidth="1"/>
    <col min="3052" max="3052" width="16.85546875" style="4" customWidth="1"/>
    <col min="3053" max="3053" width="13.42578125" style="4" customWidth="1"/>
    <col min="3054" max="3054" width="11.7109375" style="4" customWidth="1"/>
    <col min="3055" max="3055" width="13" style="4" customWidth="1"/>
    <col min="3056" max="3056" width="13.42578125" style="4" bestFit="1" customWidth="1"/>
    <col min="3057" max="3304" width="11.42578125" style="4"/>
    <col min="3305" max="3305" width="62.85546875" style="4" customWidth="1"/>
    <col min="3306" max="3306" width="22.28515625" style="4" customWidth="1"/>
    <col min="3307" max="3307" width="18.140625" style="4" customWidth="1"/>
    <col min="3308" max="3308" width="16.85546875" style="4" customWidth="1"/>
    <col min="3309" max="3309" width="13.42578125" style="4" customWidth="1"/>
    <col min="3310" max="3310" width="11.7109375" style="4" customWidth="1"/>
    <col min="3311" max="3311" width="13" style="4" customWidth="1"/>
    <col min="3312" max="3312" width="13.42578125" style="4" bestFit="1" customWidth="1"/>
    <col min="3313" max="3560" width="11.42578125" style="4"/>
    <col min="3561" max="3561" width="62.85546875" style="4" customWidth="1"/>
    <col min="3562" max="3562" width="22.28515625" style="4" customWidth="1"/>
    <col min="3563" max="3563" width="18.140625" style="4" customWidth="1"/>
    <col min="3564" max="3564" width="16.85546875" style="4" customWidth="1"/>
    <col min="3565" max="3565" width="13.42578125" style="4" customWidth="1"/>
    <col min="3566" max="3566" width="11.7109375" style="4" customWidth="1"/>
    <col min="3567" max="3567" width="13" style="4" customWidth="1"/>
    <col min="3568" max="3568" width="13.42578125" style="4" bestFit="1" customWidth="1"/>
    <col min="3569" max="3816" width="11.42578125" style="4"/>
    <col min="3817" max="3817" width="62.85546875" style="4" customWidth="1"/>
    <col min="3818" max="3818" width="22.28515625" style="4" customWidth="1"/>
    <col min="3819" max="3819" width="18.140625" style="4" customWidth="1"/>
    <col min="3820" max="3820" width="16.85546875" style="4" customWidth="1"/>
    <col min="3821" max="3821" width="13.42578125" style="4" customWidth="1"/>
    <col min="3822" max="3822" width="11.7109375" style="4" customWidth="1"/>
    <col min="3823" max="3823" width="13" style="4" customWidth="1"/>
    <col min="3824" max="3824" width="13.42578125" style="4" bestFit="1" customWidth="1"/>
    <col min="3825" max="4072" width="11.42578125" style="4"/>
    <col min="4073" max="4073" width="62.85546875" style="4" customWidth="1"/>
    <col min="4074" max="4074" width="22.28515625" style="4" customWidth="1"/>
    <col min="4075" max="4075" width="18.140625" style="4" customWidth="1"/>
    <col min="4076" max="4076" width="16.85546875" style="4" customWidth="1"/>
    <col min="4077" max="4077" width="13.42578125" style="4" customWidth="1"/>
    <col min="4078" max="4078" width="11.7109375" style="4" customWidth="1"/>
    <col min="4079" max="4079" width="13" style="4" customWidth="1"/>
    <col min="4080" max="4080" width="13.42578125" style="4" bestFit="1" customWidth="1"/>
    <col min="4081" max="4328" width="11.42578125" style="4"/>
    <col min="4329" max="4329" width="62.85546875" style="4" customWidth="1"/>
    <col min="4330" max="4330" width="22.28515625" style="4" customWidth="1"/>
    <col min="4331" max="4331" width="18.140625" style="4" customWidth="1"/>
    <col min="4332" max="4332" width="16.85546875" style="4" customWidth="1"/>
    <col min="4333" max="4333" width="13.42578125" style="4" customWidth="1"/>
    <col min="4334" max="4334" width="11.7109375" style="4" customWidth="1"/>
    <col min="4335" max="4335" width="13" style="4" customWidth="1"/>
    <col min="4336" max="4336" width="13.42578125" style="4" bestFit="1" customWidth="1"/>
    <col min="4337" max="4584" width="11.42578125" style="4"/>
    <col min="4585" max="4585" width="62.85546875" style="4" customWidth="1"/>
    <col min="4586" max="4586" width="22.28515625" style="4" customWidth="1"/>
    <col min="4587" max="4587" width="18.140625" style="4" customWidth="1"/>
    <col min="4588" max="4588" width="16.85546875" style="4" customWidth="1"/>
    <col min="4589" max="4589" width="13.42578125" style="4" customWidth="1"/>
    <col min="4590" max="4590" width="11.7109375" style="4" customWidth="1"/>
    <col min="4591" max="4591" width="13" style="4" customWidth="1"/>
    <col min="4592" max="4592" width="13.42578125" style="4" bestFit="1" customWidth="1"/>
    <col min="4593" max="4840" width="11.42578125" style="4"/>
    <col min="4841" max="4841" width="62.85546875" style="4" customWidth="1"/>
    <col min="4842" max="4842" width="22.28515625" style="4" customWidth="1"/>
    <col min="4843" max="4843" width="18.140625" style="4" customWidth="1"/>
    <col min="4844" max="4844" width="16.85546875" style="4" customWidth="1"/>
    <col min="4845" max="4845" width="13.42578125" style="4" customWidth="1"/>
    <col min="4846" max="4846" width="11.7109375" style="4" customWidth="1"/>
    <col min="4847" max="4847" width="13" style="4" customWidth="1"/>
    <col min="4848" max="4848" width="13.42578125" style="4" bestFit="1" customWidth="1"/>
    <col min="4849" max="5096" width="11.42578125" style="4"/>
    <col min="5097" max="5097" width="62.85546875" style="4" customWidth="1"/>
    <col min="5098" max="5098" width="22.28515625" style="4" customWidth="1"/>
    <col min="5099" max="5099" width="18.140625" style="4" customWidth="1"/>
    <col min="5100" max="5100" width="16.85546875" style="4" customWidth="1"/>
    <col min="5101" max="5101" width="13.42578125" style="4" customWidth="1"/>
    <col min="5102" max="5102" width="11.7109375" style="4" customWidth="1"/>
    <col min="5103" max="5103" width="13" style="4" customWidth="1"/>
    <col min="5104" max="5104" width="13.42578125" style="4" bestFit="1" customWidth="1"/>
    <col min="5105" max="5352" width="11.42578125" style="4"/>
    <col min="5353" max="5353" width="62.85546875" style="4" customWidth="1"/>
    <col min="5354" max="5354" width="22.28515625" style="4" customWidth="1"/>
    <col min="5355" max="5355" width="18.140625" style="4" customWidth="1"/>
    <col min="5356" max="5356" width="16.85546875" style="4" customWidth="1"/>
    <col min="5357" max="5357" width="13.42578125" style="4" customWidth="1"/>
    <col min="5358" max="5358" width="11.7109375" style="4" customWidth="1"/>
    <col min="5359" max="5359" width="13" style="4" customWidth="1"/>
    <col min="5360" max="5360" width="13.42578125" style="4" bestFit="1" customWidth="1"/>
    <col min="5361" max="5608" width="11.42578125" style="4"/>
    <col min="5609" max="5609" width="62.85546875" style="4" customWidth="1"/>
    <col min="5610" max="5610" width="22.28515625" style="4" customWidth="1"/>
    <col min="5611" max="5611" width="18.140625" style="4" customWidth="1"/>
    <col min="5612" max="5612" width="16.85546875" style="4" customWidth="1"/>
    <col min="5613" max="5613" width="13.42578125" style="4" customWidth="1"/>
    <col min="5614" max="5614" width="11.7109375" style="4" customWidth="1"/>
    <col min="5615" max="5615" width="13" style="4" customWidth="1"/>
    <col min="5616" max="5616" width="13.42578125" style="4" bestFit="1" customWidth="1"/>
    <col min="5617" max="5864" width="11.42578125" style="4"/>
    <col min="5865" max="5865" width="62.85546875" style="4" customWidth="1"/>
    <col min="5866" max="5866" width="22.28515625" style="4" customWidth="1"/>
    <col min="5867" max="5867" width="18.140625" style="4" customWidth="1"/>
    <col min="5868" max="5868" width="16.85546875" style="4" customWidth="1"/>
    <col min="5869" max="5869" width="13.42578125" style="4" customWidth="1"/>
    <col min="5870" max="5870" width="11.7109375" style="4" customWidth="1"/>
    <col min="5871" max="5871" width="13" style="4" customWidth="1"/>
    <col min="5872" max="5872" width="13.42578125" style="4" bestFit="1" customWidth="1"/>
    <col min="5873" max="6120" width="11.42578125" style="4"/>
    <col min="6121" max="6121" width="62.85546875" style="4" customWidth="1"/>
    <col min="6122" max="6122" width="22.28515625" style="4" customWidth="1"/>
    <col min="6123" max="6123" width="18.140625" style="4" customWidth="1"/>
    <col min="6124" max="6124" width="16.85546875" style="4" customWidth="1"/>
    <col min="6125" max="6125" width="13.42578125" style="4" customWidth="1"/>
    <col min="6126" max="6126" width="11.7109375" style="4" customWidth="1"/>
    <col min="6127" max="6127" width="13" style="4" customWidth="1"/>
    <col min="6128" max="6128" width="13.42578125" style="4" bestFit="1" customWidth="1"/>
    <col min="6129" max="6376" width="11.42578125" style="4"/>
    <col min="6377" max="6377" width="62.85546875" style="4" customWidth="1"/>
    <col min="6378" max="6378" width="22.28515625" style="4" customWidth="1"/>
    <col min="6379" max="6379" width="18.140625" style="4" customWidth="1"/>
    <col min="6380" max="6380" width="16.85546875" style="4" customWidth="1"/>
    <col min="6381" max="6381" width="13.42578125" style="4" customWidth="1"/>
    <col min="6382" max="6382" width="11.7109375" style="4" customWidth="1"/>
    <col min="6383" max="6383" width="13" style="4" customWidth="1"/>
    <col min="6384" max="6384" width="13.42578125" style="4" bestFit="1" customWidth="1"/>
    <col min="6385" max="6632" width="11.42578125" style="4"/>
    <col min="6633" max="6633" width="62.85546875" style="4" customWidth="1"/>
    <col min="6634" max="6634" width="22.28515625" style="4" customWidth="1"/>
    <col min="6635" max="6635" width="18.140625" style="4" customWidth="1"/>
    <col min="6636" max="6636" width="16.85546875" style="4" customWidth="1"/>
    <col min="6637" max="6637" width="13.42578125" style="4" customWidth="1"/>
    <col min="6638" max="6638" width="11.7109375" style="4" customWidth="1"/>
    <col min="6639" max="6639" width="13" style="4" customWidth="1"/>
    <col min="6640" max="6640" width="13.42578125" style="4" bestFit="1" customWidth="1"/>
    <col min="6641" max="6888" width="11.42578125" style="4"/>
    <col min="6889" max="6889" width="62.85546875" style="4" customWidth="1"/>
    <col min="6890" max="6890" width="22.28515625" style="4" customWidth="1"/>
    <col min="6891" max="6891" width="18.140625" style="4" customWidth="1"/>
    <col min="6892" max="6892" width="16.85546875" style="4" customWidth="1"/>
    <col min="6893" max="6893" width="13.42578125" style="4" customWidth="1"/>
    <col min="6894" max="6894" width="11.7109375" style="4" customWidth="1"/>
    <col min="6895" max="6895" width="13" style="4" customWidth="1"/>
    <col min="6896" max="6896" width="13.42578125" style="4" bestFit="1" customWidth="1"/>
    <col min="6897" max="7144" width="11.42578125" style="4"/>
    <col min="7145" max="7145" width="62.85546875" style="4" customWidth="1"/>
    <col min="7146" max="7146" width="22.28515625" style="4" customWidth="1"/>
    <col min="7147" max="7147" width="18.140625" style="4" customWidth="1"/>
    <col min="7148" max="7148" width="16.85546875" style="4" customWidth="1"/>
    <col min="7149" max="7149" width="13.42578125" style="4" customWidth="1"/>
    <col min="7150" max="7150" width="11.7109375" style="4" customWidth="1"/>
    <col min="7151" max="7151" width="13" style="4" customWidth="1"/>
    <col min="7152" max="7152" width="13.42578125" style="4" bestFit="1" customWidth="1"/>
    <col min="7153" max="7400" width="11.42578125" style="4"/>
    <col min="7401" max="7401" width="62.85546875" style="4" customWidth="1"/>
    <col min="7402" max="7402" width="22.28515625" style="4" customWidth="1"/>
    <col min="7403" max="7403" width="18.140625" style="4" customWidth="1"/>
    <col min="7404" max="7404" width="16.85546875" style="4" customWidth="1"/>
    <col min="7405" max="7405" width="13.42578125" style="4" customWidth="1"/>
    <col min="7406" max="7406" width="11.7109375" style="4" customWidth="1"/>
    <col min="7407" max="7407" width="13" style="4" customWidth="1"/>
    <col min="7408" max="7408" width="13.42578125" style="4" bestFit="1" customWidth="1"/>
    <col min="7409" max="7656" width="11.42578125" style="4"/>
    <col min="7657" max="7657" width="62.85546875" style="4" customWidth="1"/>
    <col min="7658" max="7658" width="22.28515625" style="4" customWidth="1"/>
    <col min="7659" max="7659" width="18.140625" style="4" customWidth="1"/>
    <col min="7660" max="7660" width="16.85546875" style="4" customWidth="1"/>
    <col min="7661" max="7661" width="13.42578125" style="4" customWidth="1"/>
    <col min="7662" max="7662" width="11.7109375" style="4" customWidth="1"/>
    <col min="7663" max="7663" width="13" style="4" customWidth="1"/>
    <col min="7664" max="7664" width="13.42578125" style="4" bestFit="1" customWidth="1"/>
    <col min="7665" max="7912" width="11.42578125" style="4"/>
    <col min="7913" max="7913" width="62.85546875" style="4" customWidth="1"/>
    <col min="7914" max="7914" width="22.28515625" style="4" customWidth="1"/>
    <col min="7915" max="7915" width="18.140625" style="4" customWidth="1"/>
    <col min="7916" max="7916" width="16.85546875" style="4" customWidth="1"/>
    <col min="7917" max="7917" width="13.42578125" style="4" customWidth="1"/>
    <col min="7918" max="7918" width="11.7109375" style="4" customWidth="1"/>
    <col min="7919" max="7919" width="13" style="4" customWidth="1"/>
    <col min="7920" max="7920" width="13.42578125" style="4" bestFit="1" customWidth="1"/>
    <col min="7921" max="8168" width="11.42578125" style="4"/>
    <col min="8169" max="8169" width="62.85546875" style="4" customWidth="1"/>
    <col min="8170" max="8170" width="22.28515625" style="4" customWidth="1"/>
    <col min="8171" max="8171" width="18.140625" style="4" customWidth="1"/>
    <col min="8172" max="8172" width="16.85546875" style="4" customWidth="1"/>
    <col min="8173" max="8173" width="13.42578125" style="4" customWidth="1"/>
    <col min="8174" max="8174" width="11.7109375" style="4" customWidth="1"/>
    <col min="8175" max="8175" width="13" style="4" customWidth="1"/>
    <col min="8176" max="8176" width="13.42578125" style="4" bestFit="1" customWidth="1"/>
    <col min="8177" max="8424" width="11.42578125" style="4"/>
    <col min="8425" max="8425" width="62.85546875" style="4" customWidth="1"/>
    <col min="8426" max="8426" width="22.28515625" style="4" customWidth="1"/>
    <col min="8427" max="8427" width="18.140625" style="4" customWidth="1"/>
    <col min="8428" max="8428" width="16.85546875" style="4" customWidth="1"/>
    <col min="8429" max="8429" width="13.42578125" style="4" customWidth="1"/>
    <col min="8430" max="8430" width="11.7109375" style="4" customWidth="1"/>
    <col min="8431" max="8431" width="13" style="4" customWidth="1"/>
    <col min="8432" max="8432" width="13.42578125" style="4" bestFit="1" customWidth="1"/>
    <col min="8433" max="8680" width="11.42578125" style="4"/>
    <col min="8681" max="8681" width="62.85546875" style="4" customWidth="1"/>
    <col min="8682" max="8682" width="22.28515625" style="4" customWidth="1"/>
    <col min="8683" max="8683" width="18.140625" style="4" customWidth="1"/>
    <col min="8684" max="8684" width="16.85546875" style="4" customWidth="1"/>
    <col min="8685" max="8685" width="13.42578125" style="4" customWidth="1"/>
    <col min="8686" max="8686" width="11.7109375" style="4" customWidth="1"/>
    <col min="8687" max="8687" width="13" style="4" customWidth="1"/>
    <col min="8688" max="8688" width="13.42578125" style="4" bestFit="1" customWidth="1"/>
    <col min="8689" max="8936" width="11.42578125" style="4"/>
    <col min="8937" max="8937" width="62.85546875" style="4" customWidth="1"/>
    <col min="8938" max="8938" width="22.28515625" style="4" customWidth="1"/>
    <col min="8939" max="8939" width="18.140625" style="4" customWidth="1"/>
    <col min="8940" max="8940" width="16.85546875" style="4" customWidth="1"/>
    <col min="8941" max="8941" width="13.42578125" style="4" customWidth="1"/>
    <col min="8942" max="8942" width="11.7109375" style="4" customWidth="1"/>
    <col min="8943" max="8943" width="13" style="4" customWidth="1"/>
    <col min="8944" max="8944" width="13.42578125" style="4" bestFit="1" customWidth="1"/>
    <col min="8945" max="9192" width="11.42578125" style="4"/>
    <col min="9193" max="9193" width="62.85546875" style="4" customWidth="1"/>
    <col min="9194" max="9194" width="22.28515625" style="4" customWidth="1"/>
    <col min="9195" max="9195" width="18.140625" style="4" customWidth="1"/>
    <col min="9196" max="9196" width="16.85546875" style="4" customWidth="1"/>
    <col min="9197" max="9197" width="13.42578125" style="4" customWidth="1"/>
    <col min="9198" max="9198" width="11.7109375" style="4" customWidth="1"/>
    <col min="9199" max="9199" width="13" style="4" customWidth="1"/>
    <col min="9200" max="9200" width="13.42578125" style="4" bestFit="1" customWidth="1"/>
    <col min="9201" max="9448" width="11.42578125" style="4"/>
    <col min="9449" max="9449" width="62.85546875" style="4" customWidth="1"/>
    <col min="9450" max="9450" width="22.28515625" style="4" customWidth="1"/>
    <col min="9451" max="9451" width="18.140625" style="4" customWidth="1"/>
    <col min="9452" max="9452" width="16.85546875" style="4" customWidth="1"/>
    <col min="9453" max="9453" width="13.42578125" style="4" customWidth="1"/>
    <col min="9454" max="9454" width="11.7109375" style="4" customWidth="1"/>
    <col min="9455" max="9455" width="13" style="4" customWidth="1"/>
    <col min="9456" max="9456" width="13.42578125" style="4" bestFit="1" customWidth="1"/>
    <col min="9457" max="9704" width="11.42578125" style="4"/>
    <col min="9705" max="9705" width="62.85546875" style="4" customWidth="1"/>
    <col min="9706" max="9706" width="22.28515625" style="4" customWidth="1"/>
    <col min="9707" max="9707" width="18.140625" style="4" customWidth="1"/>
    <col min="9708" max="9708" width="16.85546875" style="4" customWidth="1"/>
    <col min="9709" max="9709" width="13.42578125" style="4" customWidth="1"/>
    <col min="9710" max="9710" width="11.7109375" style="4" customWidth="1"/>
    <col min="9711" max="9711" width="13" style="4" customWidth="1"/>
    <col min="9712" max="9712" width="13.42578125" style="4" bestFit="1" customWidth="1"/>
    <col min="9713" max="9960" width="11.42578125" style="4"/>
    <col min="9961" max="9961" width="62.85546875" style="4" customWidth="1"/>
    <col min="9962" max="9962" width="22.28515625" style="4" customWidth="1"/>
    <col min="9963" max="9963" width="18.140625" style="4" customWidth="1"/>
    <col min="9964" max="9964" width="16.85546875" style="4" customWidth="1"/>
    <col min="9965" max="9965" width="13.42578125" style="4" customWidth="1"/>
    <col min="9966" max="9966" width="11.7109375" style="4" customWidth="1"/>
    <col min="9967" max="9967" width="13" style="4" customWidth="1"/>
    <col min="9968" max="9968" width="13.42578125" style="4" bestFit="1" customWidth="1"/>
    <col min="9969" max="10216" width="11.42578125" style="4"/>
    <col min="10217" max="10217" width="62.85546875" style="4" customWidth="1"/>
    <col min="10218" max="10218" width="22.28515625" style="4" customWidth="1"/>
    <col min="10219" max="10219" width="18.140625" style="4" customWidth="1"/>
    <col min="10220" max="10220" width="16.85546875" style="4" customWidth="1"/>
    <col min="10221" max="10221" width="13.42578125" style="4" customWidth="1"/>
    <col min="10222" max="10222" width="11.7109375" style="4" customWidth="1"/>
    <col min="10223" max="10223" width="13" style="4" customWidth="1"/>
    <col min="10224" max="10224" width="13.42578125" style="4" bestFit="1" customWidth="1"/>
    <col min="10225" max="10472" width="11.42578125" style="4"/>
    <col min="10473" max="10473" width="62.85546875" style="4" customWidth="1"/>
    <col min="10474" max="10474" width="22.28515625" style="4" customWidth="1"/>
    <col min="10475" max="10475" width="18.140625" style="4" customWidth="1"/>
    <col min="10476" max="10476" width="16.85546875" style="4" customWidth="1"/>
    <col min="10477" max="10477" width="13.42578125" style="4" customWidth="1"/>
    <col min="10478" max="10478" width="11.7109375" style="4" customWidth="1"/>
    <col min="10479" max="10479" width="13" style="4" customWidth="1"/>
    <col min="10480" max="10480" width="13.42578125" style="4" bestFit="1" customWidth="1"/>
    <col min="10481" max="10728" width="11.42578125" style="4"/>
    <col min="10729" max="10729" width="62.85546875" style="4" customWidth="1"/>
    <col min="10730" max="10730" width="22.28515625" style="4" customWidth="1"/>
    <col min="10731" max="10731" width="18.140625" style="4" customWidth="1"/>
    <col min="10732" max="10732" width="16.85546875" style="4" customWidth="1"/>
    <col min="10733" max="10733" width="13.42578125" style="4" customWidth="1"/>
    <col min="10734" max="10734" width="11.7109375" style="4" customWidth="1"/>
    <col min="10735" max="10735" width="13" style="4" customWidth="1"/>
    <col min="10736" max="10736" width="13.42578125" style="4" bestFit="1" customWidth="1"/>
    <col min="10737" max="10984" width="11.42578125" style="4"/>
    <col min="10985" max="10985" width="62.85546875" style="4" customWidth="1"/>
    <col min="10986" max="10986" width="22.28515625" style="4" customWidth="1"/>
    <col min="10987" max="10987" width="18.140625" style="4" customWidth="1"/>
    <col min="10988" max="10988" width="16.85546875" style="4" customWidth="1"/>
    <col min="10989" max="10989" width="13.42578125" style="4" customWidth="1"/>
    <col min="10990" max="10990" width="11.7109375" style="4" customWidth="1"/>
    <col min="10991" max="10991" width="13" style="4" customWidth="1"/>
    <col min="10992" max="10992" width="13.42578125" style="4" bestFit="1" customWidth="1"/>
    <col min="10993" max="11240" width="11.42578125" style="4"/>
    <col min="11241" max="11241" width="62.85546875" style="4" customWidth="1"/>
    <col min="11242" max="11242" width="22.28515625" style="4" customWidth="1"/>
    <col min="11243" max="11243" width="18.140625" style="4" customWidth="1"/>
    <col min="11244" max="11244" width="16.85546875" style="4" customWidth="1"/>
    <col min="11245" max="11245" width="13.42578125" style="4" customWidth="1"/>
    <col min="11246" max="11246" width="11.7109375" style="4" customWidth="1"/>
    <col min="11247" max="11247" width="13" style="4" customWidth="1"/>
    <col min="11248" max="11248" width="13.42578125" style="4" bestFit="1" customWidth="1"/>
    <col min="11249" max="11496" width="11.42578125" style="4"/>
    <col min="11497" max="11497" width="62.85546875" style="4" customWidth="1"/>
    <col min="11498" max="11498" width="22.28515625" style="4" customWidth="1"/>
    <col min="11499" max="11499" width="18.140625" style="4" customWidth="1"/>
    <col min="11500" max="11500" width="16.85546875" style="4" customWidth="1"/>
    <col min="11501" max="11501" width="13.42578125" style="4" customWidth="1"/>
    <col min="11502" max="11502" width="11.7109375" style="4" customWidth="1"/>
    <col min="11503" max="11503" width="13" style="4" customWidth="1"/>
    <col min="11504" max="11504" width="13.42578125" style="4" bestFit="1" customWidth="1"/>
    <col min="11505" max="11752" width="11.42578125" style="4"/>
    <col min="11753" max="11753" width="62.85546875" style="4" customWidth="1"/>
    <col min="11754" max="11754" width="22.28515625" style="4" customWidth="1"/>
    <col min="11755" max="11755" width="18.140625" style="4" customWidth="1"/>
    <col min="11756" max="11756" width="16.85546875" style="4" customWidth="1"/>
    <col min="11757" max="11757" width="13.42578125" style="4" customWidth="1"/>
    <col min="11758" max="11758" width="11.7109375" style="4" customWidth="1"/>
    <col min="11759" max="11759" width="13" style="4" customWidth="1"/>
    <col min="11760" max="11760" width="13.42578125" style="4" bestFit="1" customWidth="1"/>
    <col min="11761" max="12008" width="11.42578125" style="4"/>
    <col min="12009" max="12009" width="62.85546875" style="4" customWidth="1"/>
    <col min="12010" max="12010" width="22.28515625" style="4" customWidth="1"/>
    <col min="12011" max="12011" width="18.140625" style="4" customWidth="1"/>
    <col min="12012" max="12012" width="16.85546875" style="4" customWidth="1"/>
    <col min="12013" max="12013" width="13.42578125" style="4" customWidth="1"/>
    <col min="12014" max="12014" width="11.7109375" style="4" customWidth="1"/>
    <col min="12015" max="12015" width="13" style="4" customWidth="1"/>
    <col min="12016" max="12016" width="13.42578125" style="4" bestFit="1" customWidth="1"/>
    <col min="12017" max="12264" width="11.42578125" style="4"/>
    <col min="12265" max="12265" width="62.85546875" style="4" customWidth="1"/>
    <col min="12266" max="12266" width="22.28515625" style="4" customWidth="1"/>
    <col min="12267" max="12267" width="18.140625" style="4" customWidth="1"/>
    <col min="12268" max="12268" width="16.85546875" style="4" customWidth="1"/>
    <col min="12269" max="12269" width="13.42578125" style="4" customWidth="1"/>
    <col min="12270" max="12270" width="11.7109375" style="4" customWidth="1"/>
    <col min="12271" max="12271" width="13" style="4" customWidth="1"/>
    <col min="12272" max="12272" width="13.42578125" style="4" bestFit="1" customWidth="1"/>
    <col min="12273" max="12520" width="11.42578125" style="4"/>
    <col min="12521" max="12521" width="62.85546875" style="4" customWidth="1"/>
    <col min="12522" max="12522" width="22.28515625" style="4" customWidth="1"/>
    <col min="12523" max="12523" width="18.140625" style="4" customWidth="1"/>
    <col min="12524" max="12524" width="16.85546875" style="4" customWidth="1"/>
    <col min="12525" max="12525" width="13.42578125" style="4" customWidth="1"/>
    <col min="12526" max="12526" width="11.7109375" style="4" customWidth="1"/>
    <col min="12527" max="12527" width="13" style="4" customWidth="1"/>
    <col min="12528" max="12528" width="13.42578125" style="4" bestFit="1" customWidth="1"/>
    <col min="12529" max="12776" width="11.42578125" style="4"/>
    <col min="12777" max="12777" width="62.85546875" style="4" customWidth="1"/>
    <col min="12778" max="12778" width="22.28515625" style="4" customWidth="1"/>
    <col min="12779" max="12779" width="18.140625" style="4" customWidth="1"/>
    <col min="12780" max="12780" width="16.85546875" style="4" customWidth="1"/>
    <col min="12781" max="12781" width="13.42578125" style="4" customWidth="1"/>
    <col min="12782" max="12782" width="11.7109375" style="4" customWidth="1"/>
    <col min="12783" max="12783" width="13" style="4" customWidth="1"/>
    <col min="12784" max="12784" width="13.42578125" style="4" bestFit="1" customWidth="1"/>
    <col min="12785" max="13032" width="11.42578125" style="4"/>
    <col min="13033" max="13033" width="62.85546875" style="4" customWidth="1"/>
    <col min="13034" max="13034" width="22.28515625" style="4" customWidth="1"/>
    <col min="13035" max="13035" width="18.140625" style="4" customWidth="1"/>
    <col min="13036" max="13036" width="16.85546875" style="4" customWidth="1"/>
    <col min="13037" max="13037" width="13.42578125" style="4" customWidth="1"/>
    <col min="13038" max="13038" width="11.7109375" style="4" customWidth="1"/>
    <col min="13039" max="13039" width="13" style="4" customWidth="1"/>
    <col min="13040" max="13040" width="13.42578125" style="4" bestFit="1" customWidth="1"/>
    <col min="13041" max="13288" width="11.42578125" style="4"/>
    <col min="13289" max="13289" width="62.85546875" style="4" customWidth="1"/>
    <col min="13290" max="13290" width="22.28515625" style="4" customWidth="1"/>
    <col min="13291" max="13291" width="18.140625" style="4" customWidth="1"/>
    <col min="13292" max="13292" width="16.85546875" style="4" customWidth="1"/>
    <col min="13293" max="13293" width="13.42578125" style="4" customWidth="1"/>
    <col min="13294" max="13294" width="11.7109375" style="4" customWidth="1"/>
    <col min="13295" max="13295" width="13" style="4" customWidth="1"/>
    <col min="13296" max="13296" width="13.42578125" style="4" bestFit="1" customWidth="1"/>
    <col min="13297" max="13544" width="11.42578125" style="4"/>
    <col min="13545" max="13545" width="62.85546875" style="4" customWidth="1"/>
    <col min="13546" max="13546" width="22.28515625" style="4" customWidth="1"/>
    <col min="13547" max="13547" width="18.140625" style="4" customWidth="1"/>
    <col min="13548" max="13548" width="16.85546875" style="4" customWidth="1"/>
    <col min="13549" max="13549" width="13.42578125" style="4" customWidth="1"/>
    <col min="13550" max="13550" width="11.7109375" style="4" customWidth="1"/>
    <col min="13551" max="13551" width="13" style="4" customWidth="1"/>
    <col min="13552" max="13552" width="13.42578125" style="4" bestFit="1" customWidth="1"/>
    <col min="13553" max="13800" width="11.42578125" style="4"/>
    <col min="13801" max="13801" width="62.85546875" style="4" customWidth="1"/>
    <col min="13802" max="13802" width="22.28515625" style="4" customWidth="1"/>
    <col min="13803" max="13803" width="18.140625" style="4" customWidth="1"/>
    <col min="13804" max="13804" width="16.85546875" style="4" customWidth="1"/>
    <col min="13805" max="13805" width="13.42578125" style="4" customWidth="1"/>
    <col min="13806" max="13806" width="11.7109375" style="4" customWidth="1"/>
    <col min="13807" max="13807" width="13" style="4" customWidth="1"/>
    <col min="13808" max="13808" width="13.42578125" style="4" bestFit="1" customWidth="1"/>
    <col min="13809" max="14056" width="11.42578125" style="4"/>
    <col min="14057" max="14057" width="62.85546875" style="4" customWidth="1"/>
    <col min="14058" max="14058" width="22.28515625" style="4" customWidth="1"/>
    <col min="14059" max="14059" width="18.140625" style="4" customWidth="1"/>
    <col min="14060" max="14060" width="16.85546875" style="4" customWidth="1"/>
    <col min="14061" max="14061" width="13.42578125" style="4" customWidth="1"/>
    <col min="14062" max="14062" width="11.7109375" style="4" customWidth="1"/>
    <col min="14063" max="14063" width="13" style="4" customWidth="1"/>
    <col min="14064" max="14064" width="13.42578125" style="4" bestFit="1" customWidth="1"/>
    <col min="14065" max="14312" width="11.42578125" style="4"/>
    <col min="14313" max="14313" width="62.85546875" style="4" customWidth="1"/>
    <col min="14314" max="14314" width="22.28515625" style="4" customWidth="1"/>
    <col min="14315" max="14315" width="18.140625" style="4" customWidth="1"/>
    <col min="14316" max="14316" width="16.85546875" style="4" customWidth="1"/>
    <col min="14317" max="14317" width="13.42578125" style="4" customWidth="1"/>
    <col min="14318" max="14318" width="11.7109375" style="4" customWidth="1"/>
    <col min="14319" max="14319" width="13" style="4" customWidth="1"/>
    <col min="14320" max="14320" width="13.42578125" style="4" bestFit="1" customWidth="1"/>
    <col min="14321" max="14568" width="11.42578125" style="4"/>
    <col min="14569" max="14569" width="62.85546875" style="4" customWidth="1"/>
    <col min="14570" max="14570" width="22.28515625" style="4" customWidth="1"/>
    <col min="14571" max="14571" width="18.140625" style="4" customWidth="1"/>
    <col min="14572" max="14572" width="16.85546875" style="4" customWidth="1"/>
    <col min="14573" max="14573" width="13.42578125" style="4" customWidth="1"/>
    <col min="14574" max="14574" width="11.7109375" style="4" customWidth="1"/>
    <col min="14575" max="14575" width="13" style="4" customWidth="1"/>
    <col min="14576" max="14576" width="13.42578125" style="4" bestFit="1" customWidth="1"/>
    <col min="14577" max="14824" width="11.42578125" style="4"/>
    <col min="14825" max="14825" width="62.85546875" style="4" customWidth="1"/>
    <col min="14826" max="14826" width="22.28515625" style="4" customWidth="1"/>
    <col min="14827" max="14827" width="18.140625" style="4" customWidth="1"/>
    <col min="14828" max="14828" width="16.85546875" style="4" customWidth="1"/>
    <col min="14829" max="14829" width="13.42578125" style="4" customWidth="1"/>
    <col min="14830" max="14830" width="11.7109375" style="4" customWidth="1"/>
    <col min="14831" max="14831" width="13" style="4" customWidth="1"/>
    <col min="14832" max="14832" width="13.42578125" style="4" bestFit="1" customWidth="1"/>
    <col min="14833" max="15080" width="11.42578125" style="4"/>
    <col min="15081" max="15081" width="62.85546875" style="4" customWidth="1"/>
    <col min="15082" max="15082" width="22.28515625" style="4" customWidth="1"/>
    <col min="15083" max="15083" width="18.140625" style="4" customWidth="1"/>
    <col min="15084" max="15084" width="16.85546875" style="4" customWidth="1"/>
    <col min="15085" max="15085" width="13.42578125" style="4" customWidth="1"/>
    <col min="15086" max="15086" width="11.7109375" style="4" customWidth="1"/>
    <col min="15087" max="15087" width="13" style="4" customWidth="1"/>
    <col min="15088" max="15088" width="13.42578125" style="4" bestFit="1" customWidth="1"/>
    <col min="15089" max="15336" width="11.42578125" style="4"/>
    <col min="15337" max="15337" width="62.85546875" style="4" customWidth="1"/>
    <col min="15338" max="15338" width="22.28515625" style="4" customWidth="1"/>
    <col min="15339" max="15339" width="18.140625" style="4" customWidth="1"/>
    <col min="15340" max="15340" width="16.85546875" style="4" customWidth="1"/>
    <col min="15341" max="15341" width="13.42578125" style="4" customWidth="1"/>
    <col min="15342" max="15342" width="11.7109375" style="4" customWidth="1"/>
    <col min="15343" max="15343" width="13" style="4" customWidth="1"/>
    <col min="15344" max="15344" width="13.42578125" style="4" bestFit="1" customWidth="1"/>
    <col min="15345" max="15592" width="11.42578125" style="4"/>
    <col min="15593" max="15593" width="62.85546875" style="4" customWidth="1"/>
    <col min="15594" max="15594" width="22.28515625" style="4" customWidth="1"/>
    <col min="15595" max="15595" width="18.140625" style="4" customWidth="1"/>
    <col min="15596" max="15596" width="16.85546875" style="4" customWidth="1"/>
    <col min="15597" max="15597" width="13.42578125" style="4" customWidth="1"/>
    <col min="15598" max="15598" width="11.7109375" style="4" customWidth="1"/>
    <col min="15599" max="15599" width="13" style="4" customWidth="1"/>
    <col min="15600" max="15600" width="13.42578125" style="4" bestFit="1" customWidth="1"/>
    <col min="15601" max="15848" width="11.42578125" style="4"/>
    <col min="15849" max="15849" width="62.85546875" style="4" customWidth="1"/>
    <col min="15850" max="15850" width="22.28515625" style="4" customWidth="1"/>
    <col min="15851" max="15851" width="18.140625" style="4" customWidth="1"/>
    <col min="15852" max="15852" width="16.85546875" style="4" customWidth="1"/>
    <col min="15853" max="15853" width="13.42578125" style="4" customWidth="1"/>
    <col min="15854" max="15854" width="11.7109375" style="4" customWidth="1"/>
    <col min="15855" max="15855" width="13" style="4" customWidth="1"/>
    <col min="15856" max="15856" width="13.42578125" style="4" bestFit="1" customWidth="1"/>
    <col min="15857" max="16104" width="11.42578125" style="4"/>
    <col min="16105" max="16105" width="62.85546875" style="4" customWidth="1"/>
    <col min="16106" max="16106" width="22.28515625" style="4" customWidth="1"/>
    <col min="16107" max="16107" width="18.140625" style="4" customWidth="1"/>
    <col min="16108" max="16108" width="16.85546875" style="4" customWidth="1"/>
    <col min="16109" max="16109" width="13.42578125" style="4" customWidth="1"/>
    <col min="16110" max="16110" width="11.7109375" style="4" customWidth="1"/>
    <col min="16111" max="16111" width="13" style="4" customWidth="1"/>
    <col min="16112" max="16112" width="13.42578125" style="4" bestFit="1" customWidth="1"/>
    <col min="16113"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382</v>
      </c>
      <c r="B4" s="498"/>
      <c r="C4" s="498"/>
      <c r="D4" s="498"/>
      <c r="E4" s="498"/>
      <c r="F4" s="498"/>
      <c r="G4" s="498"/>
    </row>
    <row r="5" spans="1:7" x14ac:dyDescent="0.25">
      <c r="A5" s="81"/>
      <c r="B5" s="81"/>
      <c r="C5" s="33"/>
      <c r="D5" s="81"/>
      <c r="E5" s="81"/>
      <c r="F5" s="81"/>
      <c r="G5" s="81"/>
    </row>
    <row r="6" spans="1:7" x14ac:dyDescent="0.25">
      <c r="A6" s="10"/>
      <c r="B6" s="499" t="s">
        <v>3</v>
      </c>
      <c r="C6" s="500"/>
      <c r="D6" s="500"/>
      <c r="E6" s="501" t="s">
        <v>4</v>
      </c>
      <c r="F6" s="502"/>
      <c r="G6" s="502"/>
    </row>
    <row r="7" spans="1:7" ht="76.5" x14ac:dyDescent="0.25">
      <c r="A7" s="11" t="s">
        <v>5</v>
      </c>
      <c r="B7" s="12" t="s">
        <v>6</v>
      </c>
      <c r="C7" s="34" t="s">
        <v>7</v>
      </c>
      <c r="D7" s="14" t="s">
        <v>8</v>
      </c>
      <c r="E7" s="14" t="s">
        <v>9</v>
      </c>
      <c r="F7" s="14" t="s">
        <v>10</v>
      </c>
      <c r="G7" s="14" t="s">
        <v>11</v>
      </c>
    </row>
    <row r="8" spans="1:7" x14ac:dyDescent="0.25">
      <c r="A8" s="1" t="s">
        <v>383</v>
      </c>
      <c r="B8" s="15"/>
      <c r="C8" s="2">
        <f>SUM(C9)</f>
        <v>260000000</v>
      </c>
      <c r="D8" s="15"/>
      <c r="E8" s="15"/>
      <c r="F8" s="15"/>
      <c r="G8" s="15"/>
    </row>
    <row r="9" spans="1:7" ht="38.25" x14ac:dyDescent="0.25">
      <c r="A9" s="16" t="s">
        <v>384</v>
      </c>
      <c r="B9" s="86"/>
      <c r="C9" s="40">
        <f>SUM(C10)</f>
        <v>260000000</v>
      </c>
      <c r="D9" s="18"/>
      <c r="E9" s="19"/>
      <c r="F9" s="18"/>
      <c r="G9" s="18"/>
    </row>
    <row r="10" spans="1:7" ht="38.25" x14ac:dyDescent="0.25">
      <c r="A10" s="90" t="s">
        <v>385</v>
      </c>
      <c r="B10" s="89" t="s">
        <v>17</v>
      </c>
      <c r="C10" s="41">
        <v>260000000</v>
      </c>
      <c r="D10" s="28">
        <v>40940</v>
      </c>
      <c r="E10" s="28">
        <v>40940</v>
      </c>
      <c r="F10" s="42" t="s">
        <v>97</v>
      </c>
      <c r="G10" s="42" t="s">
        <v>97</v>
      </c>
    </row>
    <row r="11" spans="1:7" x14ac:dyDescent="0.25">
      <c r="B11" s="36"/>
      <c r="C11" s="38"/>
    </row>
    <row r="12" spans="1:7" x14ac:dyDescent="0.25">
      <c r="B12" s="36"/>
      <c r="C12" s="38"/>
    </row>
    <row r="13" spans="1:7" x14ac:dyDescent="0.25">
      <c r="B13" s="36"/>
      <c r="C13" s="38"/>
    </row>
    <row r="14" spans="1:7" x14ac:dyDescent="0.25">
      <c r="B14" s="36"/>
      <c r="C14" s="38"/>
    </row>
    <row r="15" spans="1:7" x14ac:dyDescent="0.25">
      <c r="B15" s="36"/>
      <c r="C15" s="38"/>
    </row>
    <row r="16" spans="1:7" x14ac:dyDescent="0.25">
      <c r="B16" s="36"/>
      <c r="C16" s="38"/>
    </row>
    <row r="17" spans="2:5" x14ac:dyDescent="0.25">
      <c r="B17" s="36"/>
      <c r="C17" s="38"/>
    </row>
    <row r="18" spans="2:5" x14ac:dyDescent="0.25">
      <c r="B18" s="36"/>
      <c r="C18" s="38"/>
    </row>
    <row r="19" spans="2:5" x14ac:dyDescent="0.25">
      <c r="B19" s="36"/>
      <c r="C19" s="38"/>
    </row>
    <row r="20" spans="2:5" x14ac:dyDescent="0.25">
      <c r="B20" s="36"/>
      <c r="C20" s="38"/>
    </row>
    <row r="21" spans="2:5" x14ac:dyDescent="0.25">
      <c r="B21" s="36"/>
      <c r="C21" s="38"/>
    </row>
    <row r="22" spans="2:5" x14ac:dyDescent="0.25">
      <c r="B22" s="36"/>
      <c r="C22" s="38"/>
    </row>
    <row r="23" spans="2:5" x14ac:dyDescent="0.25">
      <c r="B23" s="36"/>
      <c r="C23" s="38"/>
    </row>
    <row r="24" spans="2:5" x14ac:dyDescent="0.25">
      <c r="B24" s="36"/>
      <c r="C24" s="38"/>
      <c r="E24" s="4"/>
    </row>
    <row r="25" spans="2:5" x14ac:dyDescent="0.25">
      <c r="B25" s="36"/>
      <c r="C25" s="38"/>
      <c r="E25" s="4"/>
    </row>
    <row r="26" spans="2:5" x14ac:dyDescent="0.25">
      <c r="B26" s="36"/>
      <c r="C26" s="38"/>
      <c r="E26" s="4"/>
    </row>
    <row r="27" spans="2:5" x14ac:dyDescent="0.25">
      <c r="B27" s="36"/>
      <c r="C27" s="38"/>
      <c r="E27" s="4"/>
    </row>
    <row r="28" spans="2:5" x14ac:dyDescent="0.25">
      <c r="B28" s="36"/>
      <c r="C28" s="38"/>
      <c r="E28" s="4"/>
    </row>
    <row r="29" spans="2:5" x14ac:dyDescent="0.25">
      <c r="C29" s="38"/>
      <c r="E29" s="4"/>
    </row>
    <row r="30" spans="2:5" x14ac:dyDescent="0.25">
      <c r="E30" s="4"/>
    </row>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185"/>
  <sheetViews>
    <sheetView topLeftCell="A13" workbookViewId="0">
      <selection activeCell="N29" sqref="N29"/>
    </sheetView>
  </sheetViews>
  <sheetFormatPr baseColWidth="10" defaultRowHeight="15" x14ac:dyDescent="0.25"/>
  <cols>
    <col min="1" max="1" width="63.7109375" style="458" customWidth="1"/>
    <col min="2" max="2" width="20.7109375" style="442" customWidth="1"/>
    <col min="3" max="3" width="18.7109375" style="396" customWidth="1"/>
    <col min="4" max="4" width="13.7109375" style="396" customWidth="1"/>
    <col min="5" max="5" width="13.7109375" style="397" customWidth="1"/>
    <col min="6" max="7" width="13.7109375" style="396" customWidth="1"/>
    <col min="8" max="209" width="11.42578125" style="396"/>
    <col min="210" max="210" width="62.85546875" style="396" customWidth="1"/>
    <col min="211" max="211" width="22.28515625" style="396" customWidth="1"/>
    <col min="212" max="212" width="18.140625" style="396" customWidth="1"/>
    <col min="213" max="213" width="16.85546875" style="396" customWidth="1"/>
    <col min="214" max="214" width="13.42578125" style="396" customWidth="1"/>
    <col min="215" max="215" width="11.7109375" style="396" customWidth="1"/>
    <col min="216" max="216" width="13" style="396" customWidth="1"/>
    <col min="217" max="217" width="13.42578125" style="396" bestFit="1" customWidth="1"/>
    <col min="218" max="237" width="11.42578125" style="396"/>
    <col min="238" max="238" width="54.5703125" style="396" customWidth="1"/>
    <col min="239" max="239" width="22.42578125" style="396" customWidth="1"/>
    <col min="240" max="240" width="18.140625" style="396" customWidth="1"/>
    <col min="241" max="241" width="16.85546875" style="396" customWidth="1"/>
    <col min="242" max="242" width="13.42578125" style="396" customWidth="1"/>
    <col min="243" max="243" width="11.7109375" style="396" customWidth="1"/>
    <col min="244" max="244" width="13" style="396" customWidth="1"/>
    <col min="245" max="465" width="11.42578125" style="396"/>
    <col min="466" max="466" width="62.85546875" style="396" customWidth="1"/>
    <col min="467" max="467" width="22.28515625" style="396" customWidth="1"/>
    <col min="468" max="468" width="18.140625" style="396" customWidth="1"/>
    <col min="469" max="469" width="16.85546875" style="396" customWidth="1"/>
    <col min="470" max="470" width="13.42578125" style="396" customWidth="1"/>
    <col min="471" max="471" width="11.7109375" style="396" customWidth="1"/>
    <col min="472" max="472" width="13" style="396" customWidth="1"/>
    <col min="473" max="473" width="13.42578125" style="396" bestFit="1" customWidth="1"/>
    <col min="474" max="493" width="11.42578125" style="396"/>
    <col min="494" max="494" width="54.5703125" style="396" customWidth="1"/>
    <col min="495" max="495" width="22.42578125" style="396" customWidth="1"/>
    <col min="496" max="496" width="18.140625" style="396" customWidth="1"/>
    <col min="497" max="497" width="16.85546875" style="396" customWidth="1"/>
    <col min="498" max="498" width="13.42578125" style="396" customWidth="1"/>
    <col min="499" max="499" width="11.7109375" style="396" customWidth="1"/>
    <col min="500" max="500" width="13" style="396" customWidth="1"/>
    <col min="501" max="721" width="11.42578125" style="396"/>
    <col min="722" max="722" width="62.85546875" style="396" customWidth="1"/>
    <col min="723" max="723" width="22.28515625" style="396" customWidth="1"/>
    <col min="724" max="724" width="18.140625" style="396" customWidth="1"/>
    <col min="725" max="725" width="16.85546875" style="396" customWidth="1"/>
    <col min="726" max="726" width="13.42578125" style="396" customWidth="1"/>
    <col min="727" max="727" width="11.7109375" style="396" customWidth="1"/>
    <col min="728" max="728" width="13" style="396" customWidth="1"/>
    <col min="729" max="729" width="13.42578125" style="396" bestFit="1" customWidth="1"/>
    <col min="730" max="749" width="11.42578125" style="396"/>
    <col min="750" max="750" width="54.5703125" style="396" customWidth="1"/>
    <col min="751" max="751" width="22.42578125" style="396" customWidth="1"/>
    <col min="752" max="752" width="18.140625" style="396" customWidth="1"/>
    <col min="753" max="753" width="16.85546875" style="396" customWidth="1"/>
    <col min="754" max="754" width="13.42578125" style="396" customWidth="1"/>
    <col min="755" max="755" width="11.7109375" style="396" customWidth="1"/>
    <col min="756" max="756" width="13" style="396" customWidth="1"/>
    <col min="757" max="977" width="11.42578125" style="396"/>
    <col min="978" max="978" width="62.85546875" style="396" customWidth="1"/>
    <col min="979" max="979" width="22.28515625" style="396" customWidth="1"/>
    <col min="980" max="980" width="18.140625" style="396" customWidth="1"/>
    <col min="981" max="981" width="16.85546875" style="396" customWidth="1"/>
    <col min="982" max="982" width="13.42578125" style="396" customWidth="1"/>
    <col min="983" max="983" width="11.7109375" style="396" customWidth="1"/>
    <col min="984" max="984" width="13" style="396" customWidth="1"/>
    <col min="985" max="985" width="13.42578125" style="396" bestFit="1" customWidth="1"/>
    <col min="986" max="1005" width="11.42578125" style="396"/>
    <col min="1006" max="1006" width="54.5703125" style="396" customWidth="1"/>
    <col min="1007" max="1007" width="22.42578125" style="396" customWidth="1"/>
    <col min="1008" max="1008" width="18.140625" style="396" customWidth="1"/>
    <col min="1009" max="1009" width="16.85546875" style="396" customWidth="1"/>
    <col min="1010" max="1010" width="13.42578125" style="396" customWidth="1"/>
    <col min="1011" max="1011" width="11.7109375" style="396" customWidth="1"/>
    <col min="1012" max="1012" width="13" style="396" customWidth="1"/>
    <col min="1013" max="1233" width="11.42578125" style="396"/>
    <col min="1234" max="1234" width="62.85546875" style="396" customWidth="1"/>
    <col min="1235" max="1235" width="22.28515625" style="396" customWidth="1"/>
    <col min="1236" max="1236" width="18.140625" style="396" customWidth="1"/>
    <col min="1237" max="1237" width="16.85546875" style="396" customWidth="1"/>
    <col min="1238" max="1238" width="13.42578125" style="396" customWidth="1"/>
    <col min="1239" max="1239" width="11.7109375" style="396" customWidth="1"/>
    <col min="1240" max="1240" width="13" style="396" customWidth="1"/>
    <col min="1241" max="1241" width="13.42578125" style="396" bestFit="1" customWidth="1"/>
    <col min="1242" max="1261" width="11.42578125" style="396"/>
    <col min="1262" max="1262" width="54.5703125" style="396" customWidth="1"/>
    <col min="1263" max="1263" width="22.42578125" style="396" customWidth="1"/>
    <col min="1264" max="1264" width="18.140625" style="396" customWidth="1"/>
    <col min="1265" max="1265" width="16.85546875" style="396" customWidth="1"/>
    <col min="1266" max="1266" width="13.42578125" style="396" customWidth="1"/>
    <col min="1267" max="1267" width="11.7109375" style="396" customWidth="1"/>
    <col min="1268" max="1268" width="13" style="396" customWidth="1"/>
    <col min="1269" max="1489" width="11.42578125" style="396"/>
    <col min="1490" max="1490" width="62.85546875" style="396" customWidth="1"/>
    <col min="1491" max="1491" width="22.28515625" style="396" customWidth="1"/>
    <col min="1492" max="1492" width="18.140625" style="396" customWidth="1"/>
    <col min="1493" max="1493" width="16.85546875" style="396" customWidth="1"/>
    <col min="1494" max="1494" width="13.42578125" style="396" customWidth="1"/>
    <col min="1495" max="1495" width="11.7109375" style="396" customWidth="1"/>
    <col min="1496" max="1496" width="13" style="396" customWidth="1"/>
    <col min="1497" max="1497" width="13.42578125" style="396" bestFit="1" customWidth="1"/>
    <col min="1498" max="1517" width="11.42578125" style="396"/>
    <col min="1518" max="1518" width="54.5703125" style="396" customWidth="1"/>
    <col min="1519" max="1519" width="22.42578125" style="396" customWidth="1"/>
    <col min="1520" max="1520" width="18.140625" style="396" customWidth="1"/>
    <col min="1521" max="1521" width="16.85546875" style="396" customWidth="1"/>
    <col min="1522" max="1522" width="13.42578125" style="396" customWidth="1"/>
    <col min="1523" max="1523" width="11.7109375" style="396" customWidth="1"/>
    <col min="1524" max="1524" width="13" style="396" customWidth="1"/>
    <col min="1525" max="1745" width="11.42578125" style="396"/>
    <col min="1746" max="1746" width="62.85546875" style="396" customWidth="1"/>
    <col min="1747" max="1747" width="22.28515625" style="396" customWidth="1"/>
    <col min="1748" max="1748" width="18.140625" style="396" customWidth="1"/>
    <col min="1749" max="1749" width="16.85546875" style="396" customWidth="1"/>
    <col min="1750" max="1750" width="13.42578125" style="396" customWidth="1"/>
    <col min="1751" max="1751" width="11.7109375" style="396" customWidth="1"/>
    <col min="1752" max="1752" width="13" style="396" customWidth="1"/>
    <col min="1753" max="1753" width="13.42578125" style="396" bestFit="1" customWidth="1"/>
    <col min="1754" max="1773" width="11.42578125" style="396"/>
    <col min="1774" max="1774" width="54.5703125" style="396" customWidth="1"/>
    <col min="1775" max="1775" width="22.42578125" style="396" customWidth="1"/>
    <col min="1776" max="1776" width="18.140625" style="396" customWidth="1"/>
    <col min="1777" max="1777" width="16.85546875" style="396" customWidth="1"/>
    <col min="1778" max="1778" width="13.42578125" style="396" customWidth="1"/>
    <col min="1779" max="1779" width="11.7109375" style="396" customWidth="1"/>
    <col min="1780" max="1780" width="13" style="396" customWidth="1"/>
    <col min="1781" max="2001" width="11.42578125" style="396"/>
    <col min="2002" max="2002" width="62.85546875" style="396" customWidth="1"/>
    <col min="2003" max="2003" width="22.28515625" style="396" customWidth="1"/>
    <col min="2004" max="2004" width="18.140625" style="396" customWidth="1"/>
    <col min="2005" max="2005" width="16.85546875" style="396" customWidth="1"/>
    <col min="2006" max="2006" width="13.42578125" style="396" customWidth="1"/>
    <col min="2007" max="2007" width="11.7109375" style="396" customWidth="1"/>
    <col min="2008" max="2008" width="13" style="396" customWidth="1"/>
    <col min="2009" max="2009" width="13.42578125" style="396" bestFit="1" customWidth="1"/>
    <col min="2010" max="2029" width="11.42578125" style="396"/>
    <col min="2030" max="2030" width="54.5703125" style="396" customWidth="1"/>
    <col min="2031" max="2031" width="22.42578125" style="396" customWidth="1"/>
    <col min="2032" max="2032" width="18.140625" style="396" customWidth="1"/>
    <col min="2033" max="2033" width="16.85546875" style="396" customWidth="1"/>
    <col min="2034" max="2034" width="13.42578125" style="396" customWidth="1"/>
    <col min="2035" max="2035" width="11.7109375" style="396" customWidth="1"/>
    <col min="2036" max="2036" width="13" style="396" customWidth="1"/>
    <col min="2037" max="2257" width="11.42578125" style="396"/>
    <col min="2258" max="2258" width="62.85546875" style="396" customWidth="1"/>
    <col min="2259" max="2259" width="22.28515625" style="396" customWidth="1"/>
    <col min="2260" max="2260" width="18.140625" style="396" customWidth="1"/>
    <col min="2261" max="2261" width="16.85546875" style="396" customWidth="1"/>
    <col min="2262" max="2262" width="13.42578125" style="396" customWidth="1"/>
    <col min="2263" max="2263" width="11.7109375" style="396" customWidth="1"/>
    <col min="2264" max="2264" width="13" style="396" customWidth="1"/>
    <col min="2265" max="2265" width="13.42578125" style="396" bestFit="1" customWidth="1"/>
    <col min="2266" max="2285" width="11.42578125" style="396"/>
    <col min="2286" max="2286" width="54.5703125" style="396" customWidth="1"/>
    <col min="2287" max="2287" width="22.42578125" style="396" customWidth="1"/>
    <col min="2288" max="2288" width="18.140625" style="396" customWidth="1"/>
    <col min="2289" max="2289" width="16.85546875" style="396" customWidth="1"/>
    <col min="2290" max="2290" width="13.42578125" style="396" customWidth="1"/>
    <col min="2291" max="2291" width="11.7109375" style="396" customWidth="1"/>
    <col min="2292" max="2292" width="13" style="396" customWidth="1"/>
    <col min="2293" max="2513" width="11.42578125" style="396"/>
    <col min="2514" max="2514" width="62.85546875" style="396" customWidth="1"/>
    <col min="2515" max="2515" width="22.28515625" style="396" customWidth="1"/>
    <col min="2516" max="2516" width="18.140625" style="396" customWidth="1"/>
    <col min="2517" max="2517" width="16.85546875" style="396" customWidth="1"/>
    <col min="2518" max="2518" width="13.42578125" style="396" customWidth="1"/>
    <col min="2519" max="2519" width="11.7109375" style="396" customWidth="1"/>
    <col min="2520" max="2520" width="13" style="396" customWidth="1"/>
    <col min="2521" max="2521" width="13.42578125" style="396" bestFit="1" customWidth="1"/>
    <col min="2522" max="2541" width="11.42578125" style="396"/>
    <col min="2542" max="2542" width="54.5703125" style="396" customWidth="1"/>
    <col min="2543" max="2543" width="22.42578125" style="396" customWidth="1"/>
    <col min="2544" max="2544" width="18.140625" style="396" customWidth="1"/>
    <col min="2545" max="2545" width="16.85546875" style="396" customWidth="1"/>
    <col min="2546" max="2546" width="13.42578125" style="396" customWidth="1"/>
    <col min="2547" max="2547" width="11.7109375" style="396" customWidth="1"/>
    <col min="2548" max="2548" width="13" style="396" customWidth="1"/>
    <col min="2549" max="2769" width="11.42578125" style="396"/>
    <col min="2770" max="2770" width="62.85546875" style="396" customWidth="1"/>
    <col min="2771" max="2771" width="22.28515625" style="396" customWidth="1"/>
    <col min="2772" max="2772" width="18.140625" style="396" customWidth="1"/>
    <col min="2773" max="2773" width="16.85546875" style="396" customWidth="1"/>
    <col min="2774" max="2774" width="13.42578125" style="396" customWidth="1"/>
    <col min="2775" max="2775" width="11.7109375" style="396" customWidth="1"/>
    <col min="2776" max="2776" width="13" style="396" customWidth="1"/>
    <col min="2777" max="2777" width="13.42578125" style="396" bestFit="1" customWidth="1"/>
    <col min="2778" max="2797" width="11.42578125" style="396"/>
    <col min="2798" max="2798" width="54.5703125" style="396" customWidth="1"/>
    <col min="2799" max="2799" width="22.42578125" style="396" customWidth="1"/>
    <col min="2800" max="2800" width="18.140625" style="396" customWidth="1"/>
    <col min="2801" max="2801" width="16.85546875" style="396" customWidth="1"/>
    <col min="2802" max="2802" width="13.42578125" style="396" customWidth="1"/>
    <col min="2803" max="2803" width="11.7109375" style="396" customWidth="1"/>
    <col min="2804" max="2804" width="13" style="396" customWidth="1"/>
    <col min="2805" max="3025" width="11.42578125" style="396"/>
    <col min="3026" max="3026" width="62.85546875" style="396" customWidth="1"/>
    <col min="3027" max="3027" width="22.28515625" style="396" customWidth="1"/>
    <col min="3028" max="3028" width="18.140625" style="396" customWidth="1"/>
    <col min="3029" max="3029" width="16.85546875" style="396" customWidth="1"/>
    <col min="3030" max="3030" width="13.42578125" style="396" customWidth="1"/>
    <col min="3031" max="3031" width="11.7109375" style="396" customWidth="1"/>
    <col min="3032" max="3032" width="13" style="396" customWidth="1"/>
    <col min="3033" max="3033" width="13.42578125" style="396" bestFit="1" customWidth="1"/>
    <col min="3034" max="3053" width="11.42578125" style="396"/>
    <col min="3054" max="3054" width="54.5703125" style="396" customWidth="1"/>
    <col min="3055" max="3055" width="22.42578125" style="396" customWidth="1"/>
    <col min="3056" max="3056" width="18.140625" style="396" customWidth="1"/>
    <col min="3057" max="3057" width="16.85546875" style="396" customWidth="1"/>
    <col min="3058" max="3058" width="13.42578125" style="396" customWidth="1"/>
    <col min="3059" max="3059" width="11.7109375" style="396" customWidth="1"/>
    <col min="3060" max="3060" width="13" style="396" customWidth="1"/>
    <col min="3061" max="3281" width="11.42578125" style="396"/>
    <col min="3282" max="3282" width="62.85546875" style="396" customWidth="1"/>
    <col min="3283" max="3283" width="22.28515625" style="396" customWidth="1"/>
    <col min="3284" max="3284" width="18.140625" style="396" customWidth="1"/>
    <col min="3285" max="3285" width="16.85546875" style="396" customWidth="1"/>
    <col min="3286" max="3286" width="13.42578125" style="396" customWidth="1"/>
    <col min="3287" max="3287" width="11.7109375" style="396" customWidth="1"/>
    <col min="3288" max="3288" width="13" style="396" customWidth="1"/>
    <col min="3289" max="3289" width="13.42578125" style="396" bestFit="1" customWidth="1"/>
    <col min="3290" max="3309" width="11.42578125" style="396"/>
    <col min="3310" max="3310" width="54.5703125" style="396" customWidth="1"/>
    <col min="3311" max="3311" width="22.42578125" style="396" customWidth="1"/>
    <col min="3312" max="3312" width="18.140625" style="396" customWidth="1"/>
    <col min="3313" max="3313" width="16.85546875" style="396" customWidth="1"/>
    <col min="3314" max="3314" width="13.42578125" style="396" customWidth="1"/>
    <col min="3315" max="3315" width="11.7109375" style="396" customWidth="1"/>
    <col min="3316" max="3316" width="13" style="396" customWidth="1"/>
    <col min="3317" max="3537" width="11.42578125" style="396"/>
    <col min="3538" max="3538" width="62.85546875" style="396" customWidth="1"/>
    <col min="3539" max="3539" width="22.28515625" style="396" customWidth="1"/>
    <col min="3540" max="3540" width="18.140625" style="396" customWidth="1"/>
    <col min="3541" max="3541" width="16.85546875" style="396" customWidth="1"/>
    <col min="3542" max="3542" width="13.42578125" style="396" customWidth="1"/>
    <col min="3543" max="3543" width="11.7109375" style="396" customWidth="1"/>
    <col min="3544" max="3544" width="13" style="396" customWidth="1"/>
    <col min="3545" max="3545" width="13.42578125" style="396" bestFit="1" customWidth="1"/>
    <col min="3546" max="3565" width="11.42578125" style="396"/>
    <col min="3566" max="3566" width="54.5703125" style="396" customWidth="1"/>
    <col min="3567" max="3567" width="22.42578125" style="396" customWidth="1"/>
    <col min="3568" max="3568" width="18.140625" style="396" customWidth="1"/>
    <col min="3569" max="3569" width="16.85546875" style="396" customWidth="1"/>
    <col min="3570" max="3570" width="13.42578125" style="396" customWidth="1"/>
    <col min="3571" max="3571" width="11.7109375" style="396" customWidth="1"/>
    <col min="3572" max="3572" width="13" style="396" customWidth="1"/>
    <col min="3573" max="3793" width="11.42578125" style="396"/>
    <col min="3794" max="3794" width="62.85546875" style="396" customWidth="1"/>
    <col min="3795" max="3795" width="22.28515625" style="396" customWidth="1"/>
    <col min="3796" max="3796" width="18.140625" style="396" customWidth="1"/>
    <col min="3797" max="3797" width="16.85546875" style="396" customWidth="1"/>
    <col min="3798" max="3798" width="13.42578125" style="396" customWidth="1"/>
    <col min="3799" max="3799" width="11.7109375" style="396" customWidth="1"/>
    <col min="3800" max="3800" width="13" style="396" customWidth="1"/>
    <col min="3801" max="3801" width="13.42578125" style="396" bestFit="1" customWidth="1"/>
    <col min="3802" max="3821" width="11.42578125" style="396"/>
    <col min="3822" max="3822" width="54.5703125" style="396" customWidth="1"/>
    <col min="3823" max="3823" width="22.42578125" style="396" customWidth="1"/>
    <col min="3824" max="3824" width="18.140625" style="396" customWidth="1"/>
    <col min="3825" max="3825" width="16.85546875" style="396" customWidth="1"/>
    <col min="3826" max="3826" width="13.42578125" style="396" customWidth="1"/>
    <col min="3827" max="3827" width="11.7109375" style="396" customWidth="1"/>
    <col min="3828" max="3828" width="13" style="396" customWidth="1"/>
    <col min="3829" max="4049" width="11.42578125" style="396"/>
    <col min="4050" max="4050" width="62.85546875" style="396" customWidth="1"/>
    <col min="4051" max="4051" width="22.28515625" style="396" customWidth="1"/>
    <col min="4052" max="4052" width="18.140625" style="396" customWidth="1"/>
    <col min="4053" max="4053" width="16.85546875" style="396" customWidth="1"/>
    <col min="4054" max="4054" width="13.42578125" style="396" customWidth="1"/>
    <col min="4055" max="4055" width="11.7109375" style="396" customWidth="1"/>
    <col min="4056" max="4056" width="13" style="396" customWidth="1"/>
    <col min="4057" max="4057" width="13.42578125" style="396" bestFit="1" customWidth="1"/>
    <col min="4058" max="4077" width="11.42578125" style="396"/>
    <col min="4078" max="4078" width="54.5703125" style="396" customWidth="1"/>
    <col min="4079" max="4079" width="22.42578125" style="396" customWidth="1"/>
    <col min="4080" max="4080" width="18.140625" style="396" customWidth="1"/>
    <col min="4081" max="4081" width="16.85546875" style="396" customWidth="1"/>
    <col min="4082" max="4082" width="13.42578125" style="396" customWidth="1"/>
    <col min="4083" max="4083" width="11.7109375" style="396" customWidth="1"/>
    <col min="4084" max="4084" width="13" style="396" customWidth="1"/>
    <col min="4085" max="4305" width="11.42578125" style="396"/>
    <col min="4306" max="4306" width="62.85546875" style="396" customWidth="1"/>
    <col min="4307" max="4307" width="22.28515625" style="396" customWidth="1"/>
    <col min="4308" max="4308" width="18.140625" style="396" customWidth="1"/>
    <col min="4309" max="4309" width="16.85546875" style="396" customWidth="1"/>
    <col min="4310" max="4310" width="13.42578125" style="396" customWidth="1"/>
    <col min="4311" max="4311" width="11.7109375" style="396" customWidth="1"/>
    <col min="4312" max="4312" width="13" style="396" customWidth="1"/>
    <col min="4313" max="4313" width="13.42578125" style="396" bestFit="1" customWidth="1"/>
    <col min="4314" max="4333" width="11.42578125" style="396"/>
    <col min="4334" max="4334" width="54.5703125" style="396" customWidth="1"/>
    <col min="4335" max="4335" width="22.42578125" style="396" customWidth="1"/>
    <col min="4336" max="4336" width="18.140625" style="396" customWidth="1"/>
    <col min="4337" max="4337" width="16.85546875" style="396" customWidth="1"/>
    <col min="4338" max="4338" width="13.42578125" style="396" customWidth="1"/>
    <col min="4339" max="4339" width="11.7109375" style="396" customWidth="1"/>
    <col min="4340" max="4340" width="13" style="396" customWidth="1"/>
    <col min="4341" max="4561" width="11.42578125" style="396"/>
    <col min="4562" max="4562" width="62.85546875" style="396" customWidth="1"/>
    <col min="4563" max="4563" width="22.28515625" style="396" customWidth="1"/>
    <col min="4564" max="4564" width="18.140625" style="396" customWidth="1"/>
    <col min="4565" max="4565" width="16.85546875" style="396" customWidth="1"/>
    <col min="4566" max="4566" width="13.42578125" style="396" customWidth="1"/>
    <col min="4567" max="4567" width="11.7109375" style="396" customWidth="1"/>
    <col min="4568" max="4568" width="13" style="396" customWidth="1"/>
    <col min="4569" max="4569" width="13.42578125" style="396" bestFit="1" customWidth="1"/>
    <col min="4570" max="4589" width="11.42578125" style="396"/>
    <col min="4590" max="4590" width="54.5703125" style="396" customWidth="1"/>
    <col min="4591" max="4591" width="22.42578125" style="396" customWidth="1"/>
    <col min="4592" max="4592" width="18.140625" style="396" customWidth="1"/>
    <col min="4593" max="4593" width="16.85546875" style="396" customWidth="1"/>
    <col min="4594" max="4594" width="13.42578125" style="396" customWidth="1"/>
    <col min="4595" max="4595" width="11.7109375" style="396" customWidth="1"/>
    <col min="4596" max="4596" width="13" style="396" customWidth="1"/>
    <col min="4597" max="4817" width="11.42578125" style="396"/>
    <col min="4818" max="4818" width="62.85546875" style="396" customWidth="1"/>
    <col min="4819" max="4819" width="22.28515625" style="396" customWidth="1"/>
    <col min="4820" max="4820" width="18.140625" style="396" customWidth="1"/>
    <col min="4821" max="4821" width="16.85546875" style="396" customWidth="1"/>
    <col min="4822" max="4822" width="13.42578125" style="396" customWidth="1"/>
    <col min="4823" max="4823" width="11.7109375" style="396" customWidth="1"/>
    <col min="4824" max="4824" width="13" style="396" customWidth="1"/>
    <col min="4825" max="4825" width="13.42578125" style="396" bestFit="1" customWidth="1"/>
    <col min="4826" max="4845" width="11.42578125" style="396"/>
    <col min="4846" max="4846" width="54.5703125" style="396" customWidth="1"/>
    <col min="4847" max="4847" width="22.42578125" style="396" customWidth="1"/>
    <col min="4848" max="4848" width="18.140625" style="396" customWidth="1"/>
    <col min="4849" max="4849" width="16.85546875" style="396" customWidth="1"/>
    <col min="4850" max="4850" width="13.42578125" style="396" customWidth="1"/>
    <col min="4851" max="4851" width="11.7109375" style="396" customWidth="1"/>
    <col min="4852" max="4852" width="13" style="396" customWidth="1"/>
    <col min="4853" max="5073" width="11.42578125" style="396"/>
    <col min="5074" max="5074" width="62.85546875" style="396" customWidth="1"/>
    <col min="5075" max="5075" width="22.28515625" style="396" customWidth="1"/>
    <col min="5076" max="5076" width="18.140625" style="396" customWidth="1"/>
    <col min="5077" max="5077" width="16.85546875" style="396" customWidth="1"/>
    <col min="5078" max="5078" width="13.42578125" style="396" customWidth="1"/>
    <col min="5079" max="5079" width="11.7109375" style="396" customWidth="1"/>
    <col min="5080" max="5080" width="13" style="396" customWidth="1"/>
    <col min="5081" max="5081" width="13.42578125" style="396" bestFit="1" customWidth="1"/>
    <col min="5082" max="5101" width="11.42578125" style="396"/>
    <col min="5102" max="5102" width="54.5703125" style="396" customWidth="1"/>
    <col min="5103" max="5103" width="22.42578125" style="396" customWidth="1"/>
    <col min="5104" max="5104" width="18.140625" style="396" customWidth="1"/>
    <col min="5105" max="5105" width="16.85546875" style="396" customWidth="1"/>
    <col min="5106" max="5106" width="13.42578125" style="396" customWidth="1"/>
    <col min="5107" max="5107" width="11.7109375" style="396" customWidth="1"/>
    <col min="5108" max="5108" width="13" style="396" customWidth="1"/>
    <col min="5109" max="5329" width="11.42578125" style="396"/>
    <col min="5330" max="5330" width="62.85546875" style="396" customWidth="1"/>
    <col min="5331" max="5331" width="22.28515625" style="396" customWidth="1"/>
    <col min="5332" max="5332" width="18.140625" style="396" customWidth="1"/>
    <col min="5333" max="5333" width="16.85546875" style="396" customWidth="1"/>
    <col min="5334" max="5334" width="13.42578125" style="396" customWidth="1"/>
    <col min="5335" max="5335" width="11.7109375" style="396" customWidth="1"/>
    <col min="5336" max="5336" width="13" style="396" customWidth="1"/>
    <col min="5337" max="5337" width="13.42578125" style="396" bestFit="1" customWidth="1"/>
    <col min="5338" max="5357" width="11.42578125" style="396"/>
    <col min="5358" max="5358" width="54.5703125" style="396" customWidth="1"/>
    <col min="5359" max="5359" width="22.42578125" style="396" customWidth="1"/>
    <col min="5360" max="5360" width="18.140625" style="396" customWidth="1"/>
    <col min="5361" max="5361" width="16.85546875" style="396" customWidth="1"/>
    <col min="5362" max="5362" width="13.42578125" style="396" customWidth="1"/>
    <col min="5363" max="5363" width="11.7109375" style="396" customWidth="1"/>
    <col min="5364" max="5364" width="13" style="396" customWidth="1"/>
    <col min="5365" max="5585" width="11.42578125" style="396"/>
    <col min="5586" max="5586" width="62.85546875" style="396" customWidth="1"/>
    <col min="5587" max="5587" width="22.28515625" style="396" customWidth="1"/>
    <col min="5588" max="5588" width="18.140625" style="396" customWidth="1"/>
    <col min="5589" max="5589" width="16.85546875" style="396" customWidth="1"/>
    <col min="5590" max="5590" width="13.42578125" style="396" customWidth="1"/>
    <col min="5591" max="5591" width="11.7109375" style="396" customWidth="1"/>
    <col min="5592" max="5592" width="13" style="396" customWidth="1"/>
    <col min="5593" max="5593" width="13.42578125" style="396" bestFit="1" customWidth="1"/>
    <col min="5594" max="5613" width="11.42578125" style="396"/>
    <col min="5614" max="5614" width="54.5703125" style="396" customWidth="1"/>
    <col min="5615" max="5615" width="22.42578125" style="396" customWidth="1"/>
    <col min="5616" max="5616" width="18.140625" style="396" customWidth="1"/>
    <col min="5617" max="5617" width="16.85546875" style="396" customWidth="1"/>
    <col min="5618" max="5618" width="13.42578125" style="396" customWidth="1"/>
    <col min="5619" max="5619" width="11.7109375" style="396" customWidth="1"/>
    <col min="5620" max="5620" width="13" style="396" customWidth="1"/>
    <col min="5621" max="5841" width="11.42578125" style="396"/>
    <col min="5842" max="5842" width="62.85546875" style="396" customWidth="1"/>
    <col min="5843" max="5843" width="22.28515625" style="396" customWidth="1"/>
    <col min="5844" max="5844" width="18.140625" style="396" customWidth="1"/>
    <col min="5845" max="5845" width="16.85546875" style="396" customWidth="1"/>
    <col min="5846" max="5846" width="13.42578125" style="396" customWidth="1"/>
    <col min="5847" max="5847" width="11.7109375" style="396" customWidth="1"/>
    <col min="5848" max="5848" width="13" style="396" customWidth="1"/>
    <col min="5849" max="5849" width="13.42578125" style="396" bestFit="1" customWidth="1"/>
    <col min="5850" max="5869" width="11.42578125" style="396"/>
    <col min="5870" max="5870" width="54.5703125" style="396" customWidth="1"/>
    <col min="5871" max="5871" width="22.42578125" style="396" customWidth="1"/>
    <col min="5872" max="5872" width="18.140625" style="396" customWidth="1"/>
    <col min="5873" max="5873" width="16.85546875" style="396" customWidth="1"/>
    <col min="5874" max="5874" width="13.42578125" style="396" customWidth="1"/>
    <col min="5875" max="5875" width="11.7109375" style="396" customWidth="1"/>
    <col min="5876" max="5876" width="13" style="396" customWidth="1"/>
    <col min="5877" max="6097" width="11.42578125" style="396"/>
    <col min="6098" max="6098" width="62.85546875" style="396" customWidth="1"/>
    <col min="6099" max="6099" width="22.28515625" style="396" customWidth="1"/>
    <col min="6100" max="6100" width="18.140625" style="396" customWidth="1"/>
    <col min="6101" max="6101" width="16.85546875" style="396" customWidth="1"/>
    <col min="6102" max="6102" width="13.42578125" style="396" customWidth="1"/>
    <col min="6103" max="6103" width="11.7109375" style="396" customWidth="1"/>
    <col min="6104" max="6104" width="13" style="396" customWidth="1"/>
    <col min="6105" max="6105" width="13.42578125" style="396" bestFit="1" customWidth="1"/>
    <col min="6106" max="6125" width="11.42578125" style="396"/>
    <col min="6126" max="6126" width="54.5703125" style="396" customWidth="1"/>
    <col min="6127" max="6127" width="22.42578125" style="396" customWidth="1"/>
    <col min="6128" max="6128" width="18.140625" style="396" customWidth="1"/>
    <col min="6129" max="6129" width="16.85546875" style="396" customWidth="1"/>
    <col min="6130" max="6130" width="13.42578125" style="396" customWidth="1"/>
    <col min="6131" max="6131" width="11.7109375" style="396" customWidth="1"/>
    <col min="6132" max="6132" width="13" style="396" customWidth="1"/>
    <col min="6133" max="6353" width="11.42578125" style="396"/>
    <col min="6354" max="6354" width="62.85546875" style="396" customWidth="1"/>
    <col min="6355" max="6355" width="22.28515625" style="396" customWidth="1"/>
    <col min="6356" max="6356" width="18.140625" style="396" customWidth="1"/>
    <col min="6357" max="6357" width="16.85546875" style="396" customWidth="1"/>
    <col min="6358" max="6358" width="13.42578125" style="396" customWidth="1"/>
    <col min="6359" max="6359" width="11.7109375" style="396" customWidth="1"/>
    <col min="6360" max="6360" width="13" style="396" customWidth="1"/>
    <col min="6361" max="6361" width="13.42578125" style="396" bestFit="1" customWidth="1"/>
    <col min="6362" max="6381" width="11.42578125" style="396"/>
    <col min="6382" max="6382" width="54.5703125" style="396" customWidth="1"/>
    <col min="6383" max="6383" width="22.42578125" style="396" customWidth="1"/>
    <col min="6384" max="6384" width="18.140625" style="396" customWidth="1"/>
    <col min="6385" max="6385" width="16.85546875" style="396" customWidth="1"/>
    <col min="6386" max="6386" width="13.42578125" style="396" customWidth="1"/>
    <col min="6387" max="6387" width="11.7109375" style="396" customWidth="1"/>
    <col min="6388" max="6388" width="13" style="396" customWidth="1"/>
    <col min="6389" max="6609" width="11.42578125" style="396"/>
    <col min="6610" max="6610" width="62.85546875" style="396" customWidth="1"/>
    <col min="6611" max="6611" width="22.28515625" style="396" customWidth="1"/>
    <col min="6612" max="6612" width="18.140625" style="396" customWidth="1"/>
    <col min="6613" max="6613" width="16.85546875" style="396" customWidth="1"/>
    <col min="6614" max="6614" width="13.42578125" style="396" customWidth="1"/>
    <col min="6615" max="6615" width="11.7109375" style="396" customWidth="1"/>
    <col min="6616" max="6616" width="13" style="396" customWidth="1"/>
    <col min="6617" max="6617" width="13.42578125" style="396" bestFit="1" customWidth="1"/>
    <col min="6618" max="6637" width="11.42578125" style="396"/>
    <col min="6638" max="6638" width="54.5703125" style="396" customWidth="1"/>
    <col min="6639" max="6639" width="22.42578125" style="396" customWidth="1"/>
    <col min="6640" max="6640" width="18.140625" style="396" customWidth="1"/>
    <col min="6641" max="6641" width="16.85546875" style="396" customWidth="1"/>
    <col min="6642" max="6642" width="13.42578125" style="396" customWidth="1"/>
    <col min="6643" max="6643" width="11.7109375" style="396" customWidth="1"/>
    <col min="6644" max="6644" width="13" style="396" customWidth="1"/>
    <col min="6645" max="6865" width="11.42578125" style="396"/>
    <col min="6866" max="6866" width="62.85546875" style="396" customWidth="1"/>
    <col min="6867" max="6867" width="22.28515625" style="396" customWidth="1"/>
    <col min="6868" max="6868" width="18.140625" style="396" customWidth="1"/>
    <col min="6869" max="6869" width="16.85546875" style="396" customWidth="1"/>
    <col min="6870" max="6870" width="13.42578125" style="396" customWidth="1"/>
    <col min="6871" max="6871" width="11.7109375" style="396" customWidth="1"/>
    <col min="6872" max="6872" width="13" style="396" customWidth="1"/>
    <col min="6873" max="6873" width="13.42578125" style="396" bestFit="1" customWidth="1"/>
    <col min="6874" max="6893" width="11.42578125" style="396"/>
    <col min="6894" max="6894" width="54.5703125" style="396" customWidth="1"/>
    <col min="6895" max="6895" width="22.42578125" style="396" customWidth="1"/>
    <col min="6896" max="6896" width="18.140625" style="396" customWidth="1"/>
    <col min="6897" max="6897" width="16.85546875" style="396" customWidth="1"/>
    <col min="6898" max="6898" width="13.42578125" style="396" customWidth="1"/>
    <col min="6899" max="6899" width="11.7109375" style="396" customWidth="1"/>
    <col min="6900" max="6900" width="13" style="396" customWidth="1"/>
    <col min="6901" max="7121" width="11.42578125" style="396"/>
    <col min="7122" max="7122" width="62.85546875" style="396" customWidth="1"/>
    <col min="7123" max="7123" width="22.28515625" style="396" customWidth="1"/>
    <col min="7124" max="7124" width="18.140625" style="396" customWidth="1"/>
    <col min="7125" max="7125" width="16.85546875" style="396" customWidth="1"/>
    <col min="7126" max="7126" width="13.42578125" style="396" customWidth="1"/>
    <col min="7127" max="7127" width="11.7109375" style="396" customWidth="1"/>
    <col min="7128" max="7128" width="13" style="396" customWidth="1"/>
    <col min="7129" max="7129" width="13.42578125" style="396" bestFit="1" customWidth="1"/>
    <col min="7130" max="7149" width="11.42578125" style="396"/>
    <col min="7150" max="7150" width="54.5703125" style="396" customWidth="1"/>
    <col min="7151" max="7151" width="22.42578125" style="396" customWidth="1"/>
    <col min="7152" max="7152" width="18.140625" style="396" customWidth="1"/>
    <col min="7153" max="7153" width="16.85546875" style="396" customWidth="1"/>
    <col min="7154" max="7154" width="13.42578125" style="396" customWidth="1"/>
    <col min="7155" max="7155" width="11.7109375" style="396" customWidth="1"/>
    <col min="7156" max="7156" width="13" style="396" customWidth="1"/>
    <col min="7157" max="7377" width="11.42578125" style="396"/>
    <col min="7378" max="7378" width="62.85546875" style="396" customWidth="1"/>
    <col min="7379" max="7379" width="22.28515625" style="396" customWidth="1"/>
    <col min="7380" max="7380" width="18.140625" style="396" customWidth="1"/>
    <col min="7381" max="7381" width="16.85546875" style="396" customWidth="1"/>
    <col min="7382" max="7382" width="13.42578125" style="396" customWidth="1"/>
    <col min="7383" max="7383" width="11.7109375" style="396" customWidth="1"/>
    <col min="7384" max="7384" width="13" style="396" customWidth="1"/>
    <col min="7385" max="7385" width="13.42578125" style="396" bestFit="1" customWidth="1"/>
    <col min="7386" max="7405" width="11.42578125" style="396"/>
    <col min="7406" max="7406" width="54.5703125" style="396" customWidth="1"/>
    <col min="7407" max="7407" width="22.42578125" style="396" customWidth="1"/>
    <col min="7408" max="7408" width="18.140625" style="396" customWidth="1"/>
    <col min="7409" max="7409" width="16.85546875" style="396" customWidth="1"/>
    <col min="7410" max="7410" width="13.42578125" style="396" customWidth="1"/>
    <col min="7411" max="7411" width="11.7109375" style="396" customWidth="1"/>
    <col min="7412" max="7412" width="13" style="396" customWidth="1"/>
    <col min="7413" max="7633" width="11.42578125" style="396"/>
    <col min="7634" max="7634" width="62.85546875" style="396" customWidth="1"/>
    <col min="7635" max="7635" width="22.28515625" style="396" customWidth="1"/>
    <col min="7636" max="7636" width="18.140625" style="396" customWidth="1"/>
    <col min="7637" max="7637" width="16.85546875" style="396" customWidth="1"/>
    <col min="7638" max="7638" width="13.42578125" style="396" customWidth="1"/>
    <col min="7639" max="7639" width="11.7109375" style="396" customWidth="1"/>
    <col min="7640" max="7640" width="13" style="396" customWidth="1"/>
    <col min="7641" max="7641" width="13.42578125" style="396" bestFit="1" customWidth="1"/>
    <col min="7642" max="7661" width="11.42578125" style="396"/>
    <col min="7662" max="7662" width="54.5703125" style="396" customWidth="1"/>
    <col min="7663" max="7663" width="22.42578125" style="396" customWidth="1"/>
    <col min="7664" max="7664" width="18.140625" style="396" customWidth="1"/>
    <col min="7665" max="7665" width="16.85546875" style="396" customWidth="1"/>
    <col min="7666" max="7666" width="13.42578125" style="396" customWidth="1"/>
    <col min="7667" max="7667" width="11.7109375" style="396" customWidth="1"/>
    <col min="7668" max="7668" width="13" style="396" customWidth="1"/>
    <col min="7669" max="7889" width="11.42578125" style="396"/>
    <col min="7890" max="7890" width="62.85546875" style="396" customWidth="1"/>
    <col min="7891" max="7891" width="22.28515625" style="396" customWidth="1"/>
    <col min="7892" max="7892" width="18.140625" style="396" customWidth="1"/>
    <col min="7893" max="7893" width="16.85546875" style="396" customWidth="1"/>
    <col min="7894" max="7894" width="13.42578125" style="396" customWidth="1"/>
    <col min="7895" max="7895" width="11.7109375" style="396" customWidth="1"/>
    <col min="7896" max="7896" width="13" style="396" customWidth="1"/>
    <col min="7897" max="7897" width="13.42578125" style="396" bestFit="1" customWidth="1"/>
    <col min="7898" max="7917" width="11.42578125" style="396"/>
    <col min="7918" max="7918" width="54.5703125" style="396" customWidth="1"/>
    <col min="7919" max="7919" width="22.42578125" style="396" customWidth="1"/>
    <col min="7920" max="7920" width="18.140625" style="396" customWidth="1"/>
    <col min="7921" max="7921" width="16.85546875" style="396" customWidth="1"/>
    <col min="7922" max="7922" width="13.42578125" style="396" customWidth="1"/>
    <col min="7923" max="7923" width="11.7109375" style="396" customWidth="1"/>
    <col min="7924" max="7924" width="13" style="396" customWidth="1"/>
    <col min="7925" max="8145" width="11.42578125" style="396"/>
    <col min="8146" max="8146" width="62.85546875" style="396" customWidth="1"/>
    <col min="8147" max="8147" width="22.28515625" style="396" customWidth="1"/>
    <col min="8148" max="8148" width="18.140625" style="396" customWidth="1"/>
    <col min="8149" max="8149" width="16.85546875" style="396" customWidth="1"/>
    <col min="8150" max="8150" width="13.42578125" style="396" customWidth="1"/>
    <col min="8151" max="8151" width="11.7109375" style="396" customWidth="1"/>
    <col min="8152" max="8152" width="13" style="396" customWidth="1"/>
    <col min="8153" max="8153" width="13.42578125" style="396" bestFit="1" customWidth="1"/>
    <col min="8154" max="8173" width="11.42578125" style="396"/>
    <col min="8174" max="8174" width="54.5703125" style="396" customWidth="1"/>
    <col min="8175" max="8175" width="22.42578125" style="396" customWidth="1"/>
    <col min="8176" max="8176" width="18.140625" style="396" customWidth="1"/>
    <col min="8177" max="8177" width="16.85546875" style="396" customWidth="1"/>
    <col min="8178" max="8178" width="13.42578125" style="396" customWidth="1"/>
    <col min="8179" max="8179" width="11.7109375" style="396" customWidth="1"/>
    <col min="8180" max="8180" width="13" style="396" customWidth="1"/>
    <col min="8181" max="8401" width="11.42578125" style="396"/>
    <col min="8402" max="8402" width="62.85546875" style="396" customWidth="1"/>
    <col min="8403" max="8403" width="22.28515625" style="396" customWidth="1"/>
    <col min="8404" max="8404" width="18.140625" style="396" customWidth="1"/>
    <col min="8405" max="8405" width="16.85546875" style="396" customWidth="1"/>
    <col min="8406" max="8406" width="13.42578125" style="396" customWidth="1"/>
    <col min="8407" max="8407" width="11.7109375" style="396" customWidth="1"/>
    <col min="8408" max="8408" width="13" style="396" customWidth="1"/>
    <col min="8409" max="8409" width="13.42578125" style="396" bestFit="1" customWidth="1"/>
    <col min="8410" max="8429" width="11.42578125" style="396"/>
    <col min="8430" max="8430" width="54.5703125" style="396" customWidth="1"/>
    <col min="8431" max="8431" width="22.42578125" style="396" customWidth="1"/>
    <col min="8432" max="8432" width="18.140625" style="396" customWidth="1"/>
    <col min="8433" max="8433" width="16.85546875" style="396" customWidth="1"/>
    <col min="8434" max="8434" width="13.42578125" style="396" customWidth="1"/>
    <col min="8435" max="8435" width="11.7109375" style="396" customWidth="1"/>
    <col min="8436" max="8436" width="13" style="396" customWidth="1"/>
    <col min="8437" max="8657" width="11.42578125" style="396"/>
    <col min="8658" max="8658" width="62.85546875" style="396" customWidth="1"/>
    <col min="8659" max="8659" width="22.28515625" style="396" customWidth="1"/>
    <col min="8660" max="8660" width="18.140625" style="396" customWidth="1"/>
    <col min="8661" max="8661" width="16.85546875" style="396" customWidth="1"/>
    <col min="8662" max="8662" width="13.42578125" style="396" customWidth="1"/>
    <col min="8663" max="8663" width="11.7109375" style="396" customWidth="1"/>
    <col min="8664" max="8664" width="13" style="396" customWidth="1"/>
    <col min="8665" max="8665" width="13.42578125" style="396" bestFit="1" customWidth="1"/>
    <col min="8666" max="8685" width="11.42578125" style="396"/>
    <col min="8686" max="8686" width="54.5703125" style="396" customWidth="1"/>
    <col min="8687" max="8687" width="22.42578125" style="396" customWidth="1"/>
    <col min="8688" max="8688" width="18.140625" style="396" customWidth="1"/>
    <col min="8689" max="8689" width="16.85546875" style="396" customWidth="1"/>
    <col min="8690" max="8690" width="13.42578125" style="396" customWidth="1"/>
    <col min="8691" max="8691" width="11.7109375" style="396" customWidth="1"/>
    <col min="8692" max="8692" width="13" style="396" customWidth="1"/>
    <col min="8693" max="8913" width="11.42578125" style="396"/>
    <col min="8914" max="8914" width="62.85546875" style="396" customWidth="1"/>
    <col min="8915" max="8915" width="22.28515625" style="396" customWidth="1"/>
    <col min="8916" max="8916" width="18.140625" style="396" customWidth="1"/>
    <col min="8917" max="8917" width="16.85546875" style="396" customWidth="1"/>
    <col min="8918" max="8918" width="13.42578125" style="396" customWidth="1"/>
    <col min="8919" max="8919" width="11.7109375" style="396" customWidth="1"/>
    <col min="8920" max="8920" width="13" style="396" customWidth="1"/>
    <col min="8921" max="8921" width="13.42578125" style="396" bestFit="1" customWidth="1"/>
    <col min="8922" max="8941" width="11.42578125" style="396"/>
    <col min="8942" max="8942" width="54.5703125" style="396" customWidth="1"/>
    <col min="8943" max="8943" width="22.42578125" style="396" customWidth="1"/>
    <col min="8944" max="8944" width="18.140625" style="396" customWidth="1"/>
    <col min="8945" max="8945" width="16.85546875" style="396" customWidth="1"/>
    <col min="8946" max="8946" width="13.42578125" style="396" customWidth="1"/>
    <col min="8947" max="8947" width="11.7109375" style="396" customWidth="1"/>
    <col min="8948" max="8948" width="13" style="396" customWidth="1"/>
    <col min="8949" max="9169" width="11.42578125" style="396"/>
    <col min="9170" max="9170" width="62.85546875" style="396" customWidth="1"/>
    <col min="9171" max="9171" width="22.28515625" style="396" customWidth="1"/>
    <col min="9172" max="9172" width="18.140625" style="396" customWidth="1"/>
    <col min="9173" max="9173" width="16.85546875" style="396" customWidth="1"/>
    <col min="9174" max="9174" width="13.42578125" style="396" customWidth="1"/>
    <col min="9175" max="9175" width="11.7109375" style="396" customWidth="1"/>
    <col min="9176" max="9176" width="13" style="396" customWidth="1"/>
    <col min="9177" max="9177" width="13.42578125" style="396" bestFit="1" customWidth="1"/>
    <col min="9178" max="9197" width="11.42578125" style="396"/>
    <col min="9198" max="9198" width="54.5703125" style="396" customWidth="1"/>
    <col min="9199" max="9199" width="22.42578125" style="396" customWidth="1"/>
    <col min="9200" max="9200" width="18.140625" style="396" customWidth="1"/>
    <col min="9201" max="9201" width="16.85546875" style="396" customWidth="1"/>
    <col min="9202" max="9202" width="13.42578125" style="396" customWidth="1"/>
    <col min="9203" max="9203" width="11.7109375" style="396" customWidth="1"/>
    <col min="9204" max="9204" width="13" style="396" customWidth="1"/>
    <col min="9205" max="9425" width="11.42578125" style="396"/>
    <col min="9426" max="9426" width="62.85546875" style="396" customWidth="1"/>
    <col min="9427" max="9427" width="22.28515625" style="396" customWidth="1"/>
    <col min="9428" max="9428" width="18.140625" style="396" customWidth="1"/>
    <col min="9429" max="9429" width="16.85546875" style="396" customWidth="1"/>
    <col min="9430" max="9430" width="13.42578125" style="396" customWidth="1"/>
    <col min="9431" max="9431" width="11.7109375" style="396" customWidth="1"/>
    <col min="9432" max="9432" width="13" style="396" customWidth="1"/>
    <col min="9433" max="9433" width="13.42578125" style="396" bestFit="1" customWidth="1"/>
    <col min="9434" max="9453" width="11.42578125" style="396"/>
    <col min="9454" max="9454" width="54.5703125" style="396" customWidth="1"/>
    <col min="9455" max="9455" width="22.42578125" style="396" customWidth="1"/>
    <col min="9456" max="9456" width="18.140625" style="396" customWidth="1"/>
    <col min="9457" max="9457" width="16.85546875" style="396" customWidth="1"/>
    <col min="9458" max="9458" width="13.42578125" style="396" customWidth="1"/>
    <col min="9459" max="9459" width="11.7109375" style="396" customWidth="1"/>
    <col min="9460" max="9460" width="13" style="396" customWidth="1"/>
    <col min="9461" max="9681" width="11.42578125" style="396"/>
    <col min="9682" max="9682" width="62.85546875" style="396" customWidth="1"/>
    <col min="9683" max="9683" width="22.28515625" style="396" customWidth="1"/>
    <col min="9684" max="9684" width="18.140625" style="396" customWidth="1"/>
    <col min="9685" max="9685" width="16.85546875" style="396" customWidth="1"/>
    <col min="9686" max="9686" width="13.42578125" style="396" customWidth="1"/>
    <col min="9687" max="9687" width="11.7109375" style="396" customWidth="1"/>
    <col min="9688" max="9688" width="13" style="396" customWidth="1"/>
    <col min="9689" max="9689" width="13.42578125" style="396" bestFit="1" customWidth="1"/>
    <col min="9690" max="9709" width="11.42578125" style="396"/>
    <col min="9710" max="9710" width="54.5703125" style="396" customWidth="1"/>
    <col min="9711" max="9711" width="22.42578125" style="396" customWidth="1"/>
    <col min="9712" max="9712" width="18.140625" style="396" customWidth="1"/>
    <col min="9713" max="9713" width="16.85546875" style="396" customWidth="1"/>
    <col min="9714" max="9714" width="13.42578125" style="396" customWidth="1"/>
    <col min="9715" max="9715" width="11.7109375" style="396" customWidth="1"/>
    <col min="9716" max="9716" width="13" style="396" customWidth="1"/>
    <col min="9717" max="9937" width="11.42578125" style="396"/>
    <col min="9938" max="9938" width="62.85546875" style="396" customWidth="1"/>
    <col min="9939" max="9939" width="22.28515625" style="396" customWidth="1"/>
    <col min="9940" max="9940" width="18.140625" style="396" customWidth="1"/>
    <col min="9941" max="9941" width="16.85546875" style="396" customWidth="1"/>
    <col min="9942" max="9942" width="13.42578125" style="396" customWidth="1"/>
    <col min="9943" max="9943" width="11.7109375" style="396" customWidth="1"/>
    <col min="9944" max="9944" width="13" style="396" customWidth="1"/>
    <col min="9945" max="9945" width="13.42578125" style="396" bestFit="1" customWidth="1"/>
    <col min="9946" max="9965" width="11.42578125" style="396"/>
    <col min="9966" max="9966" width="54.5703125" style="396" customWidth="1"/>
    <col min="9967" max="9967" width="22.42578125" style="396" customWidth="1"/>
    <col min="9968" max="9968" width="18.140625" style="396" customWidth="1"/>
    <col min="9969" max="9969" width="16.85546875" style="396" customWidth="1"/>
    <col min="9970" max="9970" width="13.42578125" style="396" customWidth="1"/>
    <col min="9971" max="9971" width="11.7109375" style="396" customWidth="1"/>
    <col min="9972" max="9972" width="13" style="396" customWidth="1"/>
    <col min="9973" max="10193" width="11.42578125" style="396"/>
    <col min="10194" max="10194" width="62.85546875" style="396" customWidth="1"/>
    <col min="10195" max="10195" width="22.28515625" style="396" customWidth="1"/>
    <col min="10196" max="10196" width="18.140625" style="396" customWidth="1"/>
    <col min="10197" max="10197" width="16.85546875" style="396" customWidth="1"/>
    <col min="10198" max="10198" width="13.42578125" style="396" customWidth="1"/>
    <col min="10199" max="10199" width="11.7109375" style="396" customWidth="1"/>
    <col min="10200" max="10200" width="13" style="396" customWidth="1"/>
    <col min="10201" max="10201" width="13.42578125" style="396" bestFit="1" customWidth="1"/>
    <col min="10202" max="10221" width="11.42578125" style="396"/>
    <col min="10222" max="10222" width="54.5703125" style="396" customWidth="1"/>
    <col min="10223" max="10223" width="22.42578125" style="396" customWidth="1"/>
    <col min="10224" max="10224" width="18.140625" style="396" customWidth="1"/>
    <col min="10225" max="10225" width="16.85546875" style="396" customWidth="1"/>
    <col min="10226" max="10226" width="13.42578125" style="396" customWidth="1"/>
    <col min="10227" max="10227" width="11.7109375" style="396" customWidth="1"/>
    <col min="10228" max="10228" width="13" style="396" customWidth="1"/>
    <col min="10229" max="10449" width="11.42578125" style="396"/>
    <col min="10450" max="10450" width="62.85546875" style="396" customWidth="1"/>
    <col min="10451" max="10451" width="22.28515625" style="396" customWidth="1"/>
    <col min="10452" max="10452" width="18.140625" style="396" customWidth="1"/>
    <col min="10453" max="10453" width="16.85546875" style="396" customWidth="1"/>
    <col min="10454" max="10454" width="13.42578125" style="396" customWidth="1"/>
    <col min="10455" max="10455" width="11.7109375" style="396" customWidth="1"/>
    <col min="10456" max="10456" width="13" style="396" customWidth="1"/>
    <col min="10457" max="10457" width="13.42578125" style="396" bestFit="1" customWidth="1"/>
    <col min="10458" max="10477" width="11.42578125" style="396"/>
    <col min="10478" max="10478" width="54.5703125" style="396" customWidth="1"/>
    <col min="10479" max="10479" width="22.42578125" style="396" customWidth="1"/>
    <col min="10480" max="10480" width="18.140625" style="396" customWidth="1"/>
    <col min="10481" max="10481" width="16.85546875" style="396" customWidth="1"/>
    <col min="10482" max="10482" width="13.42578125" style="396" customWidth="1"/>
    <col min="10483" max="10483" width="11.7109375" style="396" customWidth="1"/>
    <col min="10484" max="10484" width="13" style="396" customWidth="1"/>
    <col min="10485" max="10705" width="11.42578125" style="396"/>
    <col min="10706" max="10706" width="62.85546875" style="396" customWidth="1"/>
    <col min="10707" max="10707" width="22.28515625" style="396" customWidth="1"/>
    <col min="10708" max="10708" width="18.140625" style="396" customWidth="1"/>
    <col min="10709" max="10709" width="16.85546875" style="396" customWidth="1"/>
    <col min="10710" max="10710" width="13.42578125" style="396" customWidth="1"/>
    <col min="10711" max="10711" width="11.7109375" style="396" customWidth="1"/>
    <col min="10712" max="10712" width="13" style="396" customWidth="1"/>
    <col min="10713" max="10713" width="13.42578125" style="396" bestFit="1" customWidth="1"/>
    <col min="10714" max="10733" width="11.42578125" style="396"/>
    <col min="10734" max="10734" width="54.5703125" style="396" customWidth="1"/>
    <col min="10735" max="10735" width="22.42578125" style="396" customWidth="1"/>
    <col min="10736" max="10736" width="18.140625" style="396" customWidth="1"/>
    <col min="10737" max="10737" width="16.85546875" style="396" customWidth="1"/>
    <col min="10738" max="10738" width="13.42578125" style="396" customWidth="1"/>
    <col min="10739" max="10739" width="11.7109375" style="396" customWidth="1"/>
    <col min="10740" max="10740" width="13" style="396" customWidth="1"/>
    <col min="10741" max="10961" width="11.42578125" style="396"/>
    <col min="10962" max="10962" width="62.85546875" style="396" customWidth="1"/>
    <col min="10963" max="10963" width="22.28515625" style="396" customWidth="1"/>
    <col min="10964" max="10964" width="18.140625" style="396" customWidth="1"/>
    <col min="10965" max="10965" width="16.85546875" style="396" customWidth="1"/>
    <col min="10966" max="10966" width="13.42578125" style="396" customWidth="1"/>
    <col min="10967" max="10967" width="11.7109375" style="396" customWidth="1"/>
    <col min="10968" max="10968" width="13" style="396" customWidth="1"/>
    <col min="10969" max="10969" width="13.42578125" style="396" bestFit="1" customWidth="1"/>
    <col min="10970" max="10989" width="11.42578125" style="396"/>
    <col min="10990" max="10990" width="54.5703125" style="396" customWidth="1"/>
    <col min="10991" max="10991" width="22.42578125" style="396" customWidth="1"/>
    <col min="10992" max="10992" width="18.140625" style="396" customWidth="1"/>
    <col min="10993" max="10993" width="16.85546875" style="396" customWidth="1"/>
    <col min="10994" max="10994" width="13.42578125" style="396" customWidth="1"/>
    <col min="10995" max="10995" width="11.7109375" style="396" customWidth="1"/>
    <col min="10996" max="10996" width="13" style="396" customWidth="1"/>
    <col min="10997" max="11217" width="11.42578125" style="396"/>
    <col min="11218" max="11218" width="62.85546875" style="396" customWidth="1"/>
    <col min="11219" max="11219" width="22.28515625" style="396" customWidth="1"/>
    <col min="11220" max="11220" width="18.140625" style="396" customWidth="1"/>
    <col min="11221" max="11221" width="16.85546875" style="396" customWidth="1"/>
    <col min="11222" max="11222" width="13.42578125" style="396" customWidth="1"/>
    <col min="11223" max="11223" width="11.7109375" style="396" customWidth="1"/>
    <col min="11224" max="11224" width="13" style="396" customWidth="1"/>
    <col min="11225" max="11225" width="13.42578125" style="396" bestFit="1" customWidth="1"/>
    <col min="11226" max="11245" width="11.42578125" style="396"/>
    <col min="11246" max="11246" width="54.5703125" style="396" customWidth="1"/>
    <col min="11247" max="11247" width="22.42578125" style="396" customWidth="1"/>
    <col min="11248" max="11248" width="18.140625" style="396" customWidth="1"/>
    <col min="11249" max="11249" width="16.85546875" style="396" customWidth="1"/>
    <col min="11250" max="11250" width="13.42578125" style="396" customWidth="1"/>
    <col min="11251" max="11251" width="11.7109375" style="396" customWidth="1"/>
    <col min="11252" max="11252" width="13" style="396" customWidth="1"/>
    <col min="11253" max="11473" width="11.42578125" style="396"/>
    <col min="11474" max="11474" width="62.85546875" style="396" customWidth="1"/>
    <col min="11475" max="11475" width="22.28515625" style="396" customWidth="1"/>
    <col min="11476" max="11476" width="18.140625" style="396" customWidth="1"/>
    <col min="11477" max="11477" width="16.85546875" style="396" customWidth="1"/>
    <col min="11478" max="11478" width="13.42578125" style="396" customWidth="1"/>
    <col min="11479" max="11479" width="11.7109375" style="396" customWidth="1"/>
    <col min="11480" max="11480" width="13" style="396" customWidth="1"/>
    <col min="11481" max="11481" width="13.42578125" style="396" bestFit="1" customWidth="1"/>
    <col min="11482" max="11501" width="11.42578125" style="396"/>
    <col min="11502" max="11502" width="54.5703125" style="396" customWidth="1"/>
    <col min="11503" max="11503" width="22.42578125" style="396" customWidth="1"/>
    <col min="11504" max="11504" width="18.140625" style="396" customWidth="1"/>
    <col min="11505" max="11505" width="16.85546875" style="396" customWidth="1"/>
    <col min="11506" max="11506" width="13.42578125" style="396" customWidth="1"/>
    <col min="11507" max="11507" width="11.7109375" style="396" customWidth="1"/>
    <col min="11508" max="11508" width="13" style="396" customWidth="1"/>
    <col min="11509" max="11729" width="11.42578125" style="396"/>
    <col min="11730" max="11730" width="62.85546875" style="396" customWidth="1"/>
    <col min="11731" max="11731" width="22.28515625" style="396" customWidth="1"/>
    <col min="11732" max="11732" width="18.140625" style="396" customWidth="1"/>
    <col min="11733" max="11733" width="16.85546875" style="396" customWidth="1"/>
    <col min="11734" max="11734" width="13.42578125" style="396" customWidth="1"/>
    <col min="11735" max="11735" width="11.7109375" style="396" customWidth="1"/>
    <col min="11736" max="11736" width="13" style="396" customWidth="1"/>
    <col min="11737" max="11737" width="13.42578125" style="396" bestFit="1" customWidth="1"/>
    <col min="11738" max="11757" width="11.42578125" style="396"/>
    <col min="11758" max="11758" width="54.5703125" style="396" customWidth="1"/>
    <col min="11759" max="11759" width="22.42578125" style="396" customWidth="1"/>
    <col min="11760" max="11760" width="18.140625" style="396" customWidth="1"/>
    <col min="11761" max="11761" width="16.85546875" style="396" customWidth="1"/>
    <col min="11762" max="11762" width="13.42578125" style="396" customWidth="1"/>
    <col min="11763" max="11763" width="11.7109375" style="396" customWidth="1"/>
    <col min="11764" max="11764" width="13" style="396" customWidth="1"/>
    <col min="11765" max="11985" width="11.42578125" style="396"/>
    <col min="11986" max="11986" width="62.85546875" style="396" customWidth="1"/>
    <col min="11987" max="11987" width="22.28515625" style="396" customWidth="1"/>
    <col min="11988" max="11988" width="18.140625" style="396" customWidth="1"/>
    <col min="11989" max="11989" width="16.85546875" style="396" customWidth="1"/>
    <col min="11990" max="11990" width="13.42578125" style="396" customWidth="1"/>
    <col min="11991" max="11991" width="11.7109375" style="396" customWidth="1"/>
    <col min="11992" max="11992" width="13" style="396" customWidth="1"/>
    <col min="11993" max="11993" width="13.42578125" style="396" bestFit="1" customWidth="1"/>
    <col min="11994" max="12013" width="11.42578125" style="396"/>
    <col min="12014" max="12014" width="54.5703125" style="396" customWidth="1"/>
    <col min="12015" max="12015" width="22.42578125" style="396" customWidth="1"/>
    <col min="12016" max="12016" width="18.140625" style="396" customWidth="1"/>
    <col min="12017" max="12017" width="16.85546875" style="396" customWidth="1"/>
    <col min="12018" max="12018" width="13.42578125" style="396" customWidth="1"/>
    <col min="12019" max="12019" width="11.7109375" style="396" customWidth="1"/>
    <col min="12020" max="12020" width="13" style="396" customWidth="1"/>
    <col min="12021" max="12241" width="11.42578125" style="396"/>
    <col min="12242" max="12242" width="62.85546875" style="396" customWidth="1"/>
    <col min="12243" max="12243" width="22.28515625" style="396" customWidth="1"/>
    <col min="12244" max="12244" width="18.140625" style="396" customWidth="1"/>
    <col min="12245" max="12245" width="16.85546875" style="396" customWidth="1"/>
    <col min="12246" max="12246" width="13.42578125" style="396" customWidth="1"/>
    <col min="12247" max="12247" width="11.7109375" style="396" customWidth="1"/>
    <col min="12248" max="12248" width="13" style="396" customWidth="1"/>
    <col min="12249" max="12249" width="13.42578125" style="396" bestFit="1" customWidth="1"/>
    <col min="12250" max="12269" width="11.42578125" style="396"/>
    <col min="12270" max="12270" width="54.5703125" style="396" customWidth="1"/>
    <col min="12271" max="12271" width="22.42578125" style="396" customWidth="1"/>
    <col min="12272" max="12272" width="18.140625" style="396" customWidth="1"/>
    <col min="12273" max="12273" width="16.85546875" style="396" customWidth="1"/>
    <col min="12274" max="12274" width="13.42578125" style="396" customWidth="1"/>
    <col min="12275" max="12275" width="11.7109375" style="396" customWidth="1"/>
    <col min="12276" max="12276" width="13" style="396" customWidth="1"/>
    <col min="12277" max="12497" width="11.42578125" style="396"/>
    <col min="12498" max="12498" width="62.85546875" style="396" customWidth="1"/>
    <col min="12499" max="12499" width="22.28515625" style="396" customWidth="1"/>
    <col min="12500" max="12500" width="18.140625" style="396" customWidth="1"/>
    <col min="12501" max="12501" width="16.85546875" style="396" customWidth="1"/>
    <col min="12502" max="12502" width="13.42578125" style="396" customWidth="1"/>
    <col min="12503" max="12503" width="11.7109375" style="396" customWidth="1"/>
    <col min="12504" max="12504" width="13" style="396" customWidth="1"/>
    <col min="12505" max="12505" width="13.42578125" style="396" bestFit="1" customWidth="1"/>
    <col min="12506" max="12525" width="11.42578125" style="396"/>
    <col min="12526" max="12526" width="54.5703125" style="396" customWidth="1"/>
    <col min="12527" max="12527" width="22.42578125" style="396" customWidth="1"/>
    <col min="12528" max="12528" width="18.140625" style="396" customWidth="1"/>
    <col min="12529" max="12529" width="16.85546875" style="396" customWidth="1"/>
    <col min="12530" max="12530" width="13.42578125" style="396" customWidth="1"/>
    <col min="12531" max="12531" width="11.7109375" style="396" customWidth="1"/>
    <col min="12532" max="12532" width="13" style="396" customWidth="1"/>
    <col min="12533" max="12753" width="11.42578125" style="396"/>
    <col min="12754" max="12754" width="62.85546875" style="396" customWidth="1"/>
    <col min="12755" max="12755" width="22.28515625" style="396" customWidth="1"/>
    <col min="12756" max="12756" width="18.140625" style="396" customWidth="1"/>
    <col min="12757" max="12757" width="16.85546875" style="396" customWidth="1"/>
    <col min="12758" max="12758" width="13.42578125" style="396" customWidth="1"/>
    <col min="12759" max="12759" width="11.7109375" style="396" customWidth="1"/>
    <col min="12760" max="12760" width="13" style="396" customWidth="1"/>
    <col min="12761" max="12761" width="13.42578125" style="396" bestFit="1" customWidth="1"/>
    <col min="12762" max="12781" width="11.42578125" style="396"/>
    <col min="12782" max="12782" width="54.5703125" style="396" customWidth="1"/>
    <col min="12783" max="12783" width="22.42578125" style="396" customWidth="1"/>
    <col min="12784" max="12784" width="18.140625" style="396" customWidth="1"/>
    <col min="12785" max="12785" width="16.85546875" style="396" customWidth="1"/>
    <col min="12786" max="12786" width="13.42578125" style="396" customWidth="1"/>
    <col min="12787" max="12787" width="11.7109375" style="396" customWidth="1"/>
    <col min="12788" max="12788" width="13" style="396" customWidth="1"/>
    <col min="12789" max="13009" width="11.42578125" style="396"/>
    <col min="13010" max="13010" width="62.85546875" style="396" customWidth="1"/>
    <col min="13011" max="13011" width="22.28515625" style="396" customWidth="1"/>
    <col min="13012" max="13012" width="18.140625" style="396" customWidth="1"/>
    <col min="13013" max="13013" width="16.85546875" style="396" customWidth="1"/>
    <col min="13014" max="13014" width="13.42578125" style="396" customWidth="1"/>
    <col min="13015" max="13015" width="11.7109375" style="396" customWidth="1"/>
    <col min="13016" max="13016" width="13" style="396" customWidth="1"/>
    <col min="13017" max="13017" width="13.42578125" style="396" bestFit="1" customWidth="1"/>
    <col min="13018" max="13037" width="11.42578125" style="396"/>
    <col min="13038" max="13038" width="54.5703125" style="396" customWidth="1"/>
    <col min="13039" max="13039" width="22.42578125" style="396" customWidth="1"/>
    <col min="13040" max="13040" width="18.140625" style="396" customWidth="1"/>
    <col min="13041" max="13041" width="16.85546875" style="396" customWidth="1"/>
    <col min="13042" max="13042" width="13.42578125" style="396" customWidth="1"/>
    <col min="13043" max="13043" width="11.7109375" style="396" customWidth="1"/>
    <col min="13044" max="13044" width="13" style="396" customWidth="1"/>
    <col min="13045" max="13265" width="11.42578125" style="396"/>
    <col min="13266" max="13266" width="62.85546875" style="396" customWidth="1"/>
    <col min="13267" max="13267" width="22.28515625" style="396" customWidth="1"/>
    <col min="13268" max="13268" width="18.140625" style="396" customWidth="1"/>
    <col min="13269" max="13269" width="16.85546875" style="396" customWidth="1"/>
    <col min="13270" max="13270" width="13.42578125" style="396" customWidth="1"/>
    <col min="13271" max="13271" width="11.7109375" style="396" customWidth="1"/>
    <col min="13272" max="13272" width="13" style="396" customWidth="1"/>
    <col min="13273" max="13273" width="13.42578125" style="396" bestFit="1" customWidth="1"/>
    <col min="13274" max="13293" width="11.42578125" style="396"/>
    <col min="13294" max="13294" width="54.5703125" style="396" customWidth="1"/>
    <col min="13295" max="13295" width="22.42578125" style="396" customWidth="1"/>
    <col min="13296" max="13296" width="18.140625" style="396" customWidth="1"/>
    <col min="13297" max="13297" width="16.85546875" style="396" customWidth="1"/>
    <col min="13298" max="13298" width="13.42578125" style="396" customWidth="1"/>
    <col min="13299" max="13299" width="11.7109375" style="396" customWidth="1"/>
    <col min="13300" max="13300" width="13" style="396" customWidth="1"/>
    <col min="13301" max="13521" width="11.42578125" style="396"/>
    <col min="13522" max="13522" width="62.85546875" style="396" customWidth="1"/>
    <col min="13523" max="13523" width="22.28515625" style="396" customWidth="1"/>
    <col min="13524" max="13524" width="18.140625" style="396" customWidth="1"/>
    <col min="13525" max="13525" width="16.85546875" style="396" customWidth="1"/>
    <col min="13526" max="13526" width="13.42578125" style="396" customWidth="1"/>
    <col min="13527" max="13527" width="11.7109375" style="396" customWidth="1"/>
    <col min="13528" max="13528" width="13" style="396" customWidth="1"/>
    <col min="13529" max="13529" width="13.42578125" style="396" bestFit="1" customWidth="1"/>
    <col min="13530" max="13549" width="11.42578125" style="396"/>
    <col min="13550" max="13550" width="54.5703125" style="396" customWidth="1"/>
    <col min="13551" max="13551" width="22.42578125" style="396" customWidth="1"/>
    <col min="13552" max="13552" width="18.140625" style="396" customWidth="1"/>
    <col min="13553" max="13553" width="16.85546875" style="396" customWidth="1"/>
    <col min="13554" max="13554" width="13.42578125" style="396" customWidth="1"/>
    <col min="13555" max="13555" width="11.7109375" style="396" customWidth="1"/>
    <col min="13556" max="13556" width="13" style="396" customWidth="1"/>
    <col min="13557" max="13777" width="11.42578125" style="396"/>
    <col min="13778" max="13778" width="62.85546875" style="396" customWidth="1"/>
    <col min="13779" max="13779" width="22.28515625" style="396" customWidth="1"/>
    <col min="13780" max="13780" width="18.140625" style="396" customWidth="1"/>
    <col min="13781" max="13781" width="16.85546875" style="396" customWidth="1"/>
    <col min="13782" max="13782" width="13.42578125" style="396" customWidth="1"/>
    <col min="13783" max="13783" width="11.7109375" style="396" customWidth="1"/>
    <col min="13784" max="13784" width="13" style="396" customWidth="1"/>
    <col min="13785" max="13785" width="13.42578125" style="396" bestFit="1" customWidth="1"/>
    <col min="13786" max="13805" width="11.42578125" style="396"/>
    <col min="13806" max="13806" width="54.5703125" style="396" customWidth="1"/>
    <col min="13807" max="13807" width="22.42578125" style="396" customWidth="1"/>
    <col min="13808" max="13808" width="18.140625" style="396" customWidth="1"/>
    <col min="13809" max="13809" width="16.85546875" style="396" customWidth="1"/>
    <col min="13810" max="13810" width="13.42578125" style="396" customWidth="1"/>
    <col min="13811" max="13811" width="11.7109375" style="396" customWidth="1"/>
    <col min="13812" max="13812" width="13" style="396" customWidth="1"/>
    <col min="13813" max="14033" width="11.42578125" style="396"/>
    <col min="14034" max="14034" width="62.85546875" style="396" customWidth="1"/>
    <col min="14035" max="14035" width="22.28515625" style="396" customWidth="1"/>
    <col min="14036" max="14036" width="18.140625" style="396" customWidth="1"/>
    <col min="14037" max="14037" width="16.85546875" style="396" customWidth="1"/>
    <col min="14038" max="14038" width="13.42578125" style="396" customWidth="1"/>
    <col min="14039" max="14039" width="11.7109375" style="396" customWidth="1"/>
    <col min="14040" max="14040" width="13" style="396" customWidth="1"/>
    <col min="14041" max="14041" width="13.42578125" style="396" bestFit="1" customWidth="1"/>
    <col min="14042" max="14061" width="11.42578125" style="396"/>
    <col min="14062" max="14062" width="54.5703125" style="396" customWidth="1"/>
    <col min="14063" max="14063" width="22.42578125" style="396" customWidth="1"/>
    <col min="14064" max="14064" width="18.140625" style="396" customWidth="1"/>
    <col min="14065" max="14065" width="16.85546875" style="396" customWidth="1"/>
    <col min="14066" max="14066" width="13.42578125" style="396" customWidth="1"/>
    <col min="14067" max="14067" width="11.7109375" style="396" customWidth="1"/>
    <col min="14068" max="14068" width="13" style="396" customWidth="1"/>
    <col min="14069" max="14289" width="11.42578125" style="396"/>
    <col min="14290" max="14290" width="62.85546875" style="396" customWidth="1"/>
    <col min="14291" max="14291" width="22.28515625" style="396" customWidth="1"/>
    <col min="14292" max="14292" width="18.140625" style="396" customWidth="1"/>
    <col min="14293" max="14293" width="16.85546875" style="396" customWidth="1"/>
    <col min="14294" max="14294" width="13.42578125" style="396" customWidth="1"/>
    <col min="14295" max="14295" width="11.7109375" style="396" customWidth="1"/>
    <col min="14296" max="14296" width="13" style="396" customWidth="1"/>
    <col min="14297" max="14297" width="13.42578125" style="396" bestFit="1" customWidth="1"/>
    <col min="14298" max="14317" width="11.42578125" style="396"/>
    <col min="14318" max="14318" width="54.5703125" style="396" customWidth="1"/>
    <col min="14319" max="14319" width="22.42578125" style="396" customWidth="1"/>
    <col min="14320" max="14320" width="18.140625" style="396" customWidth="1"/>
    <col min="14321" max="14321" width="16.85546875" style="396" customWidth="1"/>
    <col min="14322" max="14322" width="13.42578125" style="396" customWidth="1"/>
    <col min="14323" max="14323" width="11.7109375" style="396" customWidth="1"/>
    <col min="14324" max="14324" width="13" style="396" customWidth="1"/>
    <col min="14325" max="14545" width="11.42578125" style="396"/>
    <col min="14546" max="14546" width="62.85546875" style="396" customWidth="1"/>
    <col min="14547" max="14547" width="22.28515625" style="396" customWidth="1"/>
    <col min="14548" max="14548" width="18.140625" style="396" customWidth="1"/>
    <col min="14549" max="14549" width="16.85546875" style="396" customWidth="1"/>
    <col min="14550" max="14550" width="13.42578125" style="396" customWidth="1"/>
    <col min="14551" max="14551" width="11.7109375" style="396" customWidth="1"/>
    <col min="14552" max="14552" width="13" style="396" customWidth="1"/>
    <col min="14553" max="14553" width="13.42578125" style="396" bestFit="1" customWidth="1"/>
    <col min="14554" max="14573" width="11.42578125" style="396"/>
    <col min="14574" max="14574" width="54.5703125" style="396" customWidth="1"/>
    <col min="14575" max="14575" width="22.42578125" style="396" customWidth="1"/>
    <col min="14576" max="14576" width="18.140625" style="396" customWidth="1"/>
    <col min="14577" max="14577" width="16.85546875" style="396" customWidth="1"/>
    <col min="14578" max="14578" width="13.42578125" style="396" customWidth="1"/>
    <col min="14579" max="14579" width="11.7109375" style="396" customWidth="1"/>
    <col min="14580" max="14580" width="13" style="396" customWidth="1"/>
    <col min="14581" max="14801" width="11.42578125" style="396"/>
    <col min="14802" max="14802" width="62.85546875" style="396" customWidth="1"/>
    <col min="14803" max="14803" width="22.28515625" style="396" customWidth="1"/>
    <col min="14804" max="14804" width="18.140625" style="396" customWidth="1"/>
    <col min="14805" max="14805" width="16.85546875" style="396" customWidth="1"/>
    <col min="14806" max="14806" width="13.42578125" style="396" customWidth="1"/>
    <col min="14807" max="14807" width="11.7109375" style="396" customWidth="1"/>
    <col min="14808" max="14808" width="13" style="396" customWidth="1"/>
    <col min="14809" max="14809" width="13.42578125" style="396" bestFit="1" customWidth="1"/>
    <col min="14810" max="14829" width="11.42578125" style="396"/>
    <col min="14830" max="14830" width="54.5703125" style="396" customWidth="1"/>
    <col min="14831" max="14831" width="22.42578125" style="396" customWidth="1"/>
    <col min="14832" max="14832" width="18.140625" style="396" customWidth="1"/>
    <col min="14833" max="14833" width="16.85546875" style="396" customWidth="1"/>
    <col min="14834" max="14834" width="13.42578125" style="396" customWidth="1"/>
    <col min="14835" max="14835" width="11.7109375" style="396" customWidth="1"/>
    <col min="14836" max="14836" width="13" style="396" customWidth="1"/>
    <col min="14837" max="15057" width="11.42578125" style="396"/>
    <col min="15058" max="15058" width="62.85546875" style="396" customWidth="1"/>
    <col min="15059" max="15059" width="22.28515625" style="396" customWidth="1"/>
    <col min="15060" max="15060" width="18.140625" style="396" customWidth="1"/>
    <col min="15061" max="15061" width="16.85546875" style="396" customWidth="1"/>
    <col min="15062" max="15062" width="13.42578125" style="396" customWidth="1"/>
    <col min="15063" max="15063" width="11.7109375" style="396" customWidth="1"/>
    <col min="15064" max="15064" width="13" style="396" customWidth="1"/>
    <col min="15065" max="15065" width="13.42578125" style="396" bestFit="1" customWidth="1"/>
    <col min="15066" max="15085" width="11.42578125" style="396"/>
    <col min="15086" max="15086" width="54.5703125" style="396" customWidth="1"/>
    <col min="15087" max="15087" width="22.42578125" style="396" customWidth="1"/>
    <col min="15088" max="15088" width="18.140625" style="396" customWidth="1"/>
    <col min="15089" max="15089" width="16.85546875" style="396" customWidth="1"/>
    <col min="15090" max="15090" width="13.42578125" style="396" customWidth="1"/>
    <col min="15091" max="15091" width="11.7109375" style="396" customWidth="1"/>
    <col min="15092" max="15092" width="13" style="396" customWidth="1"/>
    <col min="15093" max="15313" width="11.42578125" style="396"/>
    <col min="15314" max="15314" width="62.85546875" style="396" customWidth="1"/>
    <col min="15315" max="15315" width="22.28515625" style="396" customWidth="1"/>
    <col min="15316" max="15316" width="18.140625" style="396" customWidth="1"/>
    <col min="15317" max="15317" width="16.85546875" style="396" customWidth="1"/>
    <col min="15318" max="15318" width="13.42578125" style="396" customWidth="1"/>
    <col min="15319" max="15319" width="11.7109375" style="396" customWidth="1"/>
    <col min="15320" max="15320" width="13" style="396" customWidth="1"/>
    <col min="15321" max="15321" width="13.42578125" style="396" bestFit="1" customWidth="1"/>
    <col min="15322" max="15341" width="11.42578125" style="396"/>
    <col min="15342" max="15342" width="54.5703125" style="396" customWidth="1"/>
    <col min="15343" max="15343" width="22.42578125" style="396" customWidth="1"/>
    <col min="15344" max="15344" width="18.140625" style="396" customWidth="1"/>
    <col min="15345" max="15345" width="16.85546875" style="396" customWidth="1"/>
    <col min="15346" max="15346" width="13.42578125" style="396" customWidth="1"/>
    <col min="15347" max="15347" width="11.7109375" style="396" customWidth="1"/>
    <col min="15348" max="15348" width="13" style="396" customWidth="1"/>
    <col min="15349" max="15569" width="11.42578125" style="396"/>
    <col min="15570" max="15570" width="62.85546875" style="396" customWidth="1"/>
    <col min="15571" max="15571" width="22.28515625" style="396" customWidth="1"/>
    <col min="15572" max="15572" width="18.140625" style="396" customWidth="1"/>
    <col min="15573" max="15573" width="16.85546875" style="396" customWidth="1"/>
    <col min="15574" max="15574" width="13.42578125" style="396" customWidth="1"/>
    <col min="15575" max="15575" width="11.7109375" style="396" customWidth="1"/>
    <col min="15576" max="15576" width="13" style="396" customWidth="1"/>
    <col min="15577" max="15577" width="13.42578125" style="396" bestFit="1" customWidth="1"/>
    <col min="15578" max="15597" width="11.42578125" style="396"/>
    <col min="15598" max="15598" width="54.5703125" style="396" customWidth="1"/>
    <col min="15599" max="15599" width="22.42578125" style="396" customWidth="1"/>
    <col min="15600" max="15600" width="18.140625" style="396" customWidth="1"/>
    <col min="15601" max="15601" width="16.85546875" style="396" customWidth="1"/>
    <col min="15602" max="15602" width="13.42578125" style="396" customWidth="1"/>
    <col min="15603" max="15603" width="11.7109375" style="396" customWidth="1"/>
    <col min="15604" max="15604" width="13" style="396" customWidth="1"/>
    <col min="15605" max="15825" width="11.42578125" style="396"/>
    <col min="15826" max="15826" width="62.85546875" style="396" customWidth="1"/>
    <col min="15827" max="15827" width="22.28515625" style="396" customWidth="1"/>
    <col min="15828" max="15828" width="18.140625" style="396" customWidth="1"/>
    <col min="15829" max="15829" width="16.85546875" style="396" customWidth="1"/>
    <col min="15830" max="15830" width="13.42578125" style="396" customWidth="1"/>
    <col min="15831" max="15831" width="11.7109375" style="396" customWidth="1"/>
    <col min="15832" max="15832" width="13" style="396" customWidth="1"/>
    <col min="15833" max="15833" width="13.42578125" style="396" bestFit="1" customWidth="1"/>
    <col min="15834" max="15853" width="11.42578125" style="396"/>
    <col min="15854" max="15854" width="54.5703125" style="396" customWidth="1"/>
    <col min="15855" max="15855" width="22.42578125" style="396" customWidth="1"/>
    <col min="15856" max="15856" width="18.140625" style="396" customWidth="1"/>
    <col min="15857" max="15857" width="16.85546875" style="396" customWidth="1"/>
    <col min="15858" max="15858" width="13.42578125" style="396" customWidth="1"/>
    <col min="15859" max="15859" width="11.7109375" style="396" customWidth="1"/>
    <col min="15860" max="15860" width="13" style="396" customWidth="1"/>
    <col min="15861" max="16081" width="11.42578125" style="396"/>
    <col min="16082" max="16082" width="62.85546875" style="396" customWidth="1"/>
    <col min="16083" max="16083" width="22.28515625" style="396" customWidth="1"/>
    <col min="16084" max="16084" width="18.140625" style="396" customWidth="1"/>
    <col min="16085" max="16085" width="16.85546875" style="396" customWidth="1"/>
    <col min="16086" max="16086" width="13.42578125" style="396" customWidth="1"/>
    <col min="16087" max="16087" width="11.7109375" style="396" customWidth="1"/>
    <col min="16088" max="16088" width="13" style="396" customWidth="1"/>
    <col min="16089" max="16089" width="13.42578125" style="396" bestFit="1" customWidth="1"/>
    <col min="16090" max="16109" width="11.42578125" style="396"/>
    <col min="16110" max="16110" width="54.5703125" style="396" customWidth="1"/>
    <col min="16111" max="16111" width="22.42578125" style="396" customWidth="1"/>
    <col min="16112" max="16112" width="18.140625" style="396" customWidth="1"/>
    <col min="16113" max="16113" width="16.85546875" style="396" customWidth="1"/>
    <col min="16114" max="16114" width="13.42578125" style="396" customWidth="1"/>
    <col min="16115" max="16115" width="11.7109375" style="396" customWidth="1"/>
    <col min="16116" max="16116" width="13" style="396" customWidth="1"/>
    <col min="16117" max="16337" width="11.42578125" style="396"/>
    <col min="16338" max="16338" width="62.85546875" style="396" customWidth="1"/>
    <col min="16339" max="16339" width="22.28515625" style="396" customWidth="1"/>
    <col min="16340" max="16340" width="18.140625" style="396" customWidth="1"/>
    <col min="16341" max="16341" width="16.85546875" style="396" customWidth="1"/>
    <col min="16342" max="16342" width="13.42578125" style="396" customWidth="1"/>
    <col min="16343" max="16343" width="11.7109375" style="396" customWidth="1"/>
    <col min="16344" max="16344" width="13" style="396" customWidth="1"/>
    <col min="16345" max="16345" width="13.42578125" style="396" bestFit="1" customWidth="1"/>
    <col min="16346" max="16384" width="11.42578125" style="396"/>
  </cols>
  <sheetData>
    <row r="2" spans="1:7" ht="15.75" customHeight="1" x14ac:dyDescent="0.25">
      <c r="A2" s="561" t="s">
        <v>0</v>
      </c>
      <c r="B2" s="561"/>
      <c r="C2" s="561"/>
      <c r="D2" s="561"/>
      <c r="E2" s="561"/>
      <c r="F2" s="561"/>
      <c r="G2" s="561"/>
    </row>
    <row r="3" spans="1:7" ht="15.75" customHeight="1" x14ac:dyDescent="0.25">
      <c r="A3" s="561" t="s">
        <v>1</v>
      </c>
      <c r="B3" s="561"/>
      <c r="C3" s="561"/>
      <c r="D3" s="561"/>
      <c r="E3" s="561"/>
      <c r="F3" s="561"/>
      <c r="G3" s="561"/>
    </row>
    <row r="4" spans="1:7" ht="16.5" customHeight="1" x14ac:dyDescent="0.25">
      <c r="A4" s="561" t="s">
        <v>510</v>
      </c>
      <c r="B4" s="561"/>
      <c r="C4" s="561"/>
      <c r="D4" s="561"/>
      <c r="E4" s="561"/>
      <c r="F4" s="561"/>
      <c r="G4" s="561"/>
    </row>
    <row r="5" spans="1:7" ht="16.5" customHeight="1" x14ac:dyDescent="0.25">
      <c r="A5" s="443"/>
      <c r="B5" s="443"/>
      <c r="C5" s="462"/>
      <c r="D5" s="398"/>
      <c r="E5" s="398"/>
      <c r="F5" s="398"/>
      <c r="G5" s="398"/>
    </row>
    <row r="6" spans="1:7" ht="28.5" customHeight="1" x14ac:dyDescent="0.25">
      <c r="A6" s="459"/>
      <c r="B6" s="562" t="s">
        <v>3</v>
      </c>
      <c r="C6" s="563"/>
      <c r="D6" s="563"/>
      <c r="E6" s="564" t="s">
        <v>4</v>
      </c>
      <c r="F6" s="565"/>
      <c r="G6" s="565"/>
    </row>
    <row r="7" spans="1:7" ht="56.25" x14ac:dyDescent="0.25">
      <c r="A7" s="460" t="s">
        <v>5</v>
      </c>
      <c r="B7" s="399" t="s">
        <v>6</v>
      </c>
      <c r="C7" s="484" t="s">
        <v>7</v>
      </c>
      <c r="D7" s="400" t="s">
        <v>8</v>
      </c>
      <c r="E7" s="400" t="s">
        <v>9</v>
      </c>
      <c r="F7" s="400" t="s">
        <v>10</v>
      </c>
      <c r="G7" s="400" t="s">
        <v>11</v>
      </c>
    </row>
    <row r="8" spans="1:7" x14ac:dyDescent="0.25">
      <c r="A8" s="401" t="s">
        <v>511</v>
      </c>
      <c r="B8" s="444"/>
      <c r="C8" s="463"/>
      <c r="D8" s="402"/>
      <c r="E8" s="402"/>
      <c r="F8" s="402"/>
      <c r="G8" s="402"/>
    </row>
    <row r="9" spans="1:7" ht="48" customHeight="1" x14ac:dyDescent="0.25">
      <c r="A9" s="445" t="s">
        <v>26</v>
      </c>
      <c r="B9" s="445"/>
      <c r="C9" s="464">
        <f>C10+C16</f>
        <v>805000000</v>
      </c>
      <c r="D9" s="403"/>
      <c r="E9" s="404"/>
      <c r="F9" s="403"/>
      <c r="G9" s="403"/>
    </row>
    <row r="10" spans="1:7" s="406" customFormat="1" x14ac:dyDescent="0.25">
      <c r="A10" s="421" t="s">
        <v>512</v>
      </c>
      <c r="B10" s="423"/>
      <c r="C10" s="465">
        <f>SUM(C11:C15)</f>
        <v>105000000</v>
      </c>
      <c r="D10" s="405"/>
      <c r="E10" s="405"/>
      <c r="F10" s="405"/>
      <c r="G10" s="405"/>
    </row>
    <row r="11" spans="1:7" x14ac:dyDescent="0.25">
      <c r="A11" s="446" t="s">
        <v>260</v>
      </c>
      <c r="B11" s="446" t="s">
        <v>513</v>
      </c>
      <c r="C11" s="466">
        <v>10000000</v>
      </c>
      <c r="D11" s="407">
        <v>41030</v>
      </c>
      <c r="E11" s="407">
        <v>41061</v>
      </c>
      <c r="F11" s="407">
        <v>41091</v>
      </c>
      <c r="G11" s="407">
        <v>41153</v>
      </c>
    </row>
    <row r="12" spans="1:7" x14ac:dyDescent="0.25">
      <c r="A12" s="446" t="s">
        <v>262</v>
      </c>
      <c r="B12" s="446" t="s">
        <v>514</v>
      </c>
      <c r="C12" s="466">
        <v>25000000</v>
      </c>
      <c r="D12" s="407">
        <v>41030</v>
      </c>
      <c r="E12" s="407">
        <v>41061</v>
      </c>
      <c r="F12" s="407">
        <v>41091</v>
      </c>
      <c r="G12" s="407">
        <v>41153</v>
      </c>
    </row>
    <row r="13" spans="1:7" x14ac:dyDescent="0.25">
      <c r="A13" s="446" t="s">
        <v>515</v>
      </c>
      <c r="B13" s="446" t="s">
        <v>136</v>
      </c>
      <c r="C13" s="466">
        <v>25000000</v>
      </c>
      <c r="D13" s="407">
        <v>41030</v>
      </c>
      <c r="E13" s="407">
        <v>41061</v>
      </c>
      <c r="F13" s="407">
        <v>41091</v>
      </c>
      <c r="G13" s="407">
        <v>41153</v>
      </c>
    </row>
    <row r="14" spans="1:7" x14ac:dyDescent="0.25">
      <c r="A14" s="446" t="s">
        <v>261</v>
      </c>
      <c r="B14" s="446" t="s">
        <v>133</v>
      </c>
      <c r="C14" s="466">
        <v>25000000</v>
      </c>
      <c r="D14" s="407">
        <v>41030</v>
      </c>
      <c r="E14" s="407">
        <v>41061</v>
      </c>
      <c r="F14" s="407">
        <v>41091</v>
      </c>
      <c r="G14" s="407">
        <v>41153</v>
      </c>
    </row>
    <row r="15" spans="1:7" x14ac:dyDescent="0.25">
      <c r="A15" s="446" t="s">
        <v>516</v>
      </c>
      <c r="B15" s="446" t="s">
        <v>517</v>
      </c>
      <c r="C15" s="466">
        <v>20000000</v>
      </c>
      <c r="D15" s="407">
        <v>41030</v>
      </c>
      <c r="E15" s="407">
        <v>41061</v>
      </c>
      <c r="F15" s="407">
        <v>41091</v>
      </c>
      <c r="G15" s="407">
        <v>41153</v>
      </c>
    </row>
    <row r="16" spans="1:7" s="406" customFormat="1" ht="20.25" customHeight="1" x14ac:dyDescent="0.25">
      <c r="A16" s="461" t="s">
        <v>416</v>
      </c>
      <c r="B16" s="447"/>
      <c r="C16" s="467">
        <f>SUM(C17:C29)</f>
        <v>700000000</v>
      </c>
      <c r="D16" s="408"/>
      <c r="E16" s="408"/>
      <c r="F16" s="408"/>
      <c r="G16" s="408"/>
    </row>
    <row r="17" spans="1:7" s="409" customFormat="1" ht="12.75" x14ac:dyDescent="0.2">
      <c r="A17" s="448" t="s">
        <v>518</v>
      </c>
      <c r="B17" s="448" t="s">
        <v>514</v>
      </c>
      <c r="C17" s="466">
        <v>75000000</v>
      </c>
      <c r="D17" s="407">
        <v>40969</v>
      </c>
      <c r="E17" s="407">
        <v>41030</v>
      </c>
      <c r="F17" s="407">
        <v>41091</v>
      </c>
      <c r="G17" s="407">
        <v>41244</v>
      </c>
    </row>
    <row r="18" spans="1:7" s="409" customFormat="1" ht="12.75" x14ac:dyDescent="0.2">
      <c r="A18" s="448" t="s">
        <v>518</v>
      </c>
      <c r="B18" s="448" t="s">
        <v>519</v>
      </c>
      <c r="C18" s="466">
        <v>55000000</v>
      </c>
      <c r="D18" s="407">
        <v>40969</v>
      </c>
      <c r="E18" s="407">
        <v>41030</v>
      </c>
      <c r="F18" s="407">
        <v>41091</v>
      </c>
      <c r="G18" s="407">
        <v>41244</v>
      </c>
    </row>
    <row r="19" spans="1:7" s="409" customFormat="1" ht="12.75" x14ac:dyDescent="0.2">
      <c r="A19" s="448" t="s">
        <v>518</v>
      </c>
      <c r="B19" s="448" t="s">
        <v>520</v>
      </c>
      <c r="C19" s="466">
        <v>65000000</v>
      </c>
      <c r="D19" s="407">
        <v>40969</v>
      </c>
      <c r="E19" s="407">
        <v>41030</v>
      </c>
      <c r="F19" s="407">
        <v>41091</v>
      </c>
      <c r="G19" s="407">
        <v>41244</v>
      </c>
    </row>
    <row r="20" spans="1:7" s="409" customFormat="1" ht="12.75" x14ac:dyDescent="0.2">
      <c r="A20" s="448" t="s">
        <v>518</v>
      </c>
      <c r="B20" s="448" t="s">
        <v>521</v>
      </c>
      <c r="C20" s="466">
        <v>45000000</v>
      </c>
      <c r="D20" s="407">
        <v>40969</v>
      </c>
      <c r="E20" s="407">
        <v>41030</v>
      </c>
      <c r="F20" s="407">
        <v>41091</v>
      </c>
      <c r="G20" s="407">
        <v>41244</v>
      </c>
    </row>
    <row r="21" spans="1:7" s="409" customFormat="1" ht="12.75" x14ac:dyDescent="0.2">
      <c r="A21" s="448" t="s">
        <v>518</v>
      </c>
      <c r="B21" s="448" t="s">
        <v>133</v>
      </c>
      <c r="C21" s="466">
        <v>80000000</v>
      </c>
      <c r="D21" s="407">
        <v>40969</v>
      </c>
      <c r="E21" s="407">
        <v>41030</v>
      </c>
      <c r="F21" s="407">
        <v>41091</v>
      </c>
      <c r="G21" s="407">
        <v>41244</v>
      </c>
    </row>
    <row r="22" spans="1:7" s="409" customFormat="1" ht="12.75" x14ac:dyDescent="0.2">
      <c r="A22" s="448" t="s">
        <v>518</v>
      </c>
      <c r="B22" s="448" t="s">
        <v>522</v>
      </c>
      <c r="C22" s="466">
        <v>60000000</v>
      </c>
      <c r="D22" s="407">
        <v>40969</v>
      </c>
      <c r="E22" s="407">
        <v>41030</v>
      </c>
      <c r="F22" s="407">
        <v>41091</v>
      </c>
      <c r="G22" s="407">
        <v>41244</v>
      </c>
    </row>
    <row r="23" spans="1:7" s="409" customFormat="1" ht="12.75" x14ac:dyDescent="0.2">
      <c r="A23" s="448" t="s">
        <v>518</v>
      </c>
      <c r="B23" s="448" t="s">
        <v>523</v>
      </c>
      <c r="C23" s="466">
        <v>40000000</v>
      </c>
      <c r="D23" s="407">
        <v>40969</v>
      </c>
      <c r="E23" s="407">
        <v>41030</v>
      </c>
      <c r="F23" s="407">
        <v>41091</v>
      </c>
      <c r="G23" s="407">
        <v>41244</v>
      </c>
    </row>
    <row r="24" spans="1:7" s="409" customFormat="1" ht="12.75" x14ac:dyDescent="0.2">
      <c r="A24" s="448" t="s">
        <v>518</v>
      </c>
      <c r="B24" s="448" t="s">
        <v>524</v>
      </c>
      <c r="C24" s="466">
        <v>40000000</v>
      </c>
      <c r="D24" s="407">
        <v>40969</v>
      </c>
      <c r="E24" s="407">
        <v>41030</v>
      </c>
      <c r="F24" s="407">
        <v>41091</v>
      </c>
      <c r="G24" s="407">
        <v>41244</v>
      </c>
    </row>
    <row r="25" spans="1:7" s="409" customFormat="1" ht="12.75" x14ac:dyDescent="0.2">
      <c r="A25" s="448" t="s">
        <v>518</v>
      </c>
      <c r="B25" s="448" t="s">
        <v>513</v>
      </c>
      <c r="C25" s="466">
        <v>40000000</v>
      </c>
      <c r="D25" s="407">
        <v>40969</v>
      </c>
      <c r="E25" s="407">
        <v>41030</v>
      </c>
      <c r="F25" s="407">
        <v>41091</v>
      </c>
      <c r="G25" s="407">
        <v>41244</v>
      </c>
    </row>
    <row r="26" spans="1:7" s="409" customFormat="1" ht="12.75" x14ac:dyDescent="0.2">
      <c r="A26" s="448" t="s">
        <v>518</v>
      </c>
      <c r="B26" s="448" t="s">
        <v>525</v>
      </c>
      <c r="C26" s="466">
        <v>40000000</v>
      </c>
      <c r="D26" s="407">
        <v>40969</v>
      </c>
      <c r="E26" s="407">
        <v>41030</v>
      </c>
      <c r="F26" s="407">
        <v>41091</v>
      </c>
      <c r="G26" s="407">
        <v>41244</v>
      </c>
    </row>
    <row r="27" spans="1:7" s="409" customFormat="1" ht="12.75" x14ac:dyDescent="0.2">
      <c r="A27" s="448" t="s">
        <v>518</v>
      </c>
      <c r="B27" s="448" t="s">
        <v>526</v>
      </c>
      <c r="C27" s="466">
        <v>40000000</v>
      </c>
      <c r="D27" s="407">
        <v>40969</v>
      </c>
      <c r="E27" s="407">
        <v>41030</v>
      </c>
      <c r="F27" s="407">
        <v>41091</v>
      </c>
      <c r="G27" s="407">
        <v>41244</v>
      </c>
    </row>
    <row r="28" spans="1:7" s="409" customFormat="1" ht="12.75" x14ac:dyDescent="0.2">
      <c r="A28" s="448" t="s">
        <v>518</v>
      </c>
      <c r="B28" s="448" t="s">
        <v>137</v>
      </c>
      <c r="C28" s="466">
        <v>85000000</v>
      </c>
      <c r="D28" s="407">
        <v>40969</v>
      </c>
      <c r="E28" s="407">
        <v>41030</v>
      </c>
      <c r="F28" s="407">
        <v>41091</v>
      </c>
      <c r="G28" s="407">
        <v>41244</v>
      </c>
    </row>
    <row r="29" spans="1:7" s="409" customFormat="1" ht="12.75" x14ac:dyDescent="0.2">
      <c r="A29" s="448" t="s">
        <v>518</v>
      </c>
      <c r="B29" s="448" t="s">
        <v>527</v>
      </c>
      <c r="C29" s="466">
        <v>35000000</v>
      </c>
      <c r="D29" s="407">
        <v>40969</v>
      </c>
      <c r="E29" s="407">
        <v>41030</v>
      </c>
      <c r="F29" s="407">
        <v>41091</v>
      </c>
      <c r="G29" s="407">
        <v>41244</v>
      </c>
    </row>
    <row r="30" spans="1:7" ht="22.5" x14ac:dyDescent="0.25">
      <c r="A30" s="445" t="s">
        <v>42</v>
      </c>
      <c r="B30" s="445"/>
      <c r="C30" s="468">
        <f>C31</f>
        <v>120000000</v>
      </c>
      <c r="D30" s="410"/>
      <c r="E30" s="410"/>
      <c r="F30" s="410"/>
      <c r="G30" s="410"/>
    </row>
    <row r="31" spans="1:7" s="406" customFormat="1" ht="22.5" customHeight="1" x14ac:dyDescent="0.25">
      <c r="A31" s="448" t="s">
        <v>419</v>
      </c>
      <c r="B31" s="449"/>
      <c r="C31" s="469">
        <f>SUM(C32:C36)</f>
        <v>120000000</v>
      </c>
      <c r="D31" s="411"/>
      <c r="E31" s="412"/>
      <c r="F31" s="412"/>
      <c r="G31" s="412"/>
    </row>
    <row r="32" spans="1:7" x14ac:dyDescent="0.25">
      <c r="A32" s="450" t="s">
        <v>528</v>
      </c>
      <c r="B32" s="450" t="s">
        <v>528</v>
      </c>
      <c r="C32" s="469">
        <v>25000000</v>
      </c>
      <c r="D32" s="407">
        <v>40969</v>
      </c>
      <c r="E32" s="407">
        <v>41000</v>
      </c>
      <c r="F32" s="407">
        <v>41030</v>
      </c>
      <c r="G32" s="407">
        <v>41061</v>
      </c>
    </row>
    <row r="33" spans="1:7" x14ac:dyDescent="0.25">
      <c r="A33" s="450" t="s">
        <v>529</v>
      </c>
      <c r="B33" s="450" t="s">
        <v>529</v>
      </c>
      <c r="C33" s="469">
        <v>40000000</v>
      </c>
      <c r="D33" s="407">
        <v>41000</v>
      </c>
      <c r="E33" s="407">
        <v>41030</v>
      </c>
      <c r="F33" s="407">
        <v>41061</v>
      </c>
      <c r="G33" s="407">
        <v>41091</v>
      </c>
    </row>
    <row r="34" spans="1:7" x14ac:dyDescent="0.25">
      <c r="A34" s="450" t="s">
        <v>530</v>
      </c>
      <c r="B34" s="450" t="s">
        <v>530</v>
      </c>
      <c r="C34" s="469">
        <v>20000000</v>
      </c>
      <c r="D34" s="407">
        <v>40969</v>
      </c>
      <c r="E34" s="407">
        <v>41000</v>
      </c>
      <c r="F34" s="407">
        <v>41030</v>
      </c>
      <c r="G34" s="407">
        <v>41061</v>
      </c>
    </row>
    <row r="35" spans="1:7" x14ac:dyDescent="0.25">
      <c r="A35" s="450" t="s">
        <v>531</v>
      </c>
      <c r="B35" s="450" t="s">
        <v>531</v>
      </c>
      <c r="C35" s="469">
        <v>20000000</v>
      </c>
      <c r="D35" s="407">
        <v>40969</v>
      </c>
      <c r="E35" s="407">
        <v>41000</v>
      </c>
      <c r="F35" s="407">
        <v>41030</v>
      </c>
      <c r="G35" s="407">
        <v>41061</v>
      </c>
    </row>
    <row r="36" spans="1:7" x14ac:dyDescent="0.25">
      <c r="A36" s="450" t="s">
        <v>532</v>
      </c>
      <c r="B36" s="450" t="s">
        <v>532</v>
      </c>
      <c r="C36" s="469">
        <v>15000000</v>
      </c>
      <c r="D36" s="407">
        <v>40969</v>
      </c>
      <c r="E36" s="407">
        <v>41000</v>
      </c>
      <c r="F36" s="407">
        <v>41030</v>
      </c>
      <c r="G36" s="407">
        <v>41061</v>
      </c>
    </row>
    <row r="37" spans="1:7" ht="22.5" x14ac:dyDescent="0.25">
      <c r="A37" s="445" t="s">
        <v>48</v>
      </c>
      <c r="B37" s="445"/>
      <c r="C37" s="464">
        <f>C38+C44+C46+C50</f>
        <v>153000000</v>
      </c>
      <c r="D37" s="413"/>
      <c r="E37" s="414"/>
      <c r="F37" s="413"/>
      <c r="G37" s="413"/>
    </row>
    <row r="38" spans="1:7" s="406" customFormat="1" x14ac:dyDescent="0.25">
      <c r="A38" s="448" t="s">
        <v>49</v>
      </c>
      <c r="B38" s="423"/>
      <c r="C38" s="466">
        <f>SUM(C39:C43)</f>
        <v>48000000</v>
      </c>
      <c r="D38" s="415"/>
      <c r="E38" s="415"/>
      <c r="F38" s="415"/>
      <c r="G38" s="415"/>
    </row>
    <row r="39" spans="1:7" x14ac:dyDescent="0.25">
      <c r="A39" s="450" t="s">
        <v>533</v>
      </c>
      <c r="B39" s="446" t="s">
        <v>534</v>
      </c>
      <c r="C39" s="466">
        <v>10000000</v>
      </c>
      <c r="D39" s="407">
        <v>41061</v>
      </c>
      <c r="E39" s="407">
        <v>41091</v>
      </c>
      <c r="F39" s="407">
        <v>41122</v>
      </c>
      <c r="G39" s="407">
        <v>41153</v>
      </c>
    </row>
    <row r="40" spans="1:7" s="406" customFormat="1" x14ac:dyDescent="0.25">
      <c r="A40" s="448" t="s">
        <v>535</v>
      </c>
      <c r="B40" s="423" t="s">
        <v>536</v>
      </c>
      <c r="C40" s="466">
        <v>5000000</v>
      </c>
      <c r="D40" s="407">
        <v>41061</v>
      </c>
      <c r="E40" s="407">
        <v>41091</v>
      </c>
      <c r="F40" s="407">
        <v>41122</v>
      </c>
      <c r="G40" s="407">
        <v>41153</v>
      </c>
    </row>
    <row r="41" spans="1:7" s="406" customFormat="1" x14ac:dyDescent="0.25">
      <c r="A41" s="448" t="s">
        <v>537</v>
      </c>
      <c r="B41" s="423" t="s">
        <v>261</v>
      </c>
      <c r="C41" s="466">
        <v>10000000</v>
      </c>
      <c r="D41" s="407">
        <v>41061</v>
      </c>
      <c r="E41" s="407">
        <v>41091</v>
      </c>
      <c r="F41" s="407">
        <v>41122</v>
      </c>
      <c r="G41" s="407">
        <v>41153</v>
      </c>
    </row>
    <row r="42" spans="1:7" s="406" customFormat="1" x14ac:dyDescent="0.25">
      <c r="A42" s="448" t="s">
        <v>538</v>
      </c>
      <c r="B42" s="423" t="s">
        <v>837</v>
      </c>
      <c r="C42" s="466">
        <v>13000000</v>
      </c>
      <c r="D42" s="407">
        <v>41061</v>
      </c>
      <c r="E42" s="407">
        <v>41091</v>
      </c>
      <c r="F42" s="407">
        <v>41122</v>
      </c>
      <c r="G42" s="407">
        <v>41153</v>
      </c>
    </row>
    <row r="43" spans="1:7" s="406" customFormat="1" x14ac:dyDescent="0.25">
      <c r="A43" s="448" t="s">
        <v>539</v>
      </c>
      <c r="B43" s="423" t="s">
        <v>232</v>
      </c>
      <c r="C43" s="466">
        <v>10000000</v>
      </c>
      <c r="D43" s="407">
        <v>41061</v>
      </c>
      <c r="E43" s="407">
        <v>41091</v>
      </c>
      <c r="F43" s="407">
        <v>41122</v>
      </c>
      <c r="G43" s="407">
        <v>41153</v>
      </c>
    </row>
    <row r="44" spans="1:7" s="406" customFormat="1" ht="40.5" customHeight="1" x14ac:dyDescent="0.25">
      <c r="A44" s="421" t="s">
        <v>60</v>
      </c>
      <c r="B44" s="423"/>
      <c r="C44" s="466">
        <f>+C45</f>
        <v>35000000</v>
      </c>
      <c r="D44" s="415"/>
      <c r="E44" s="415"/>
      <c r="F44" s="415"/>
      <c r="G44" s="415"/>
    </row>
    <row r="45" spans="1:7" s="406" customFormat="1" ht="18.75" customHeight="1" x14ac:dyDescent="0.25">
      <c r="A45" s="423" t="s">
        <v>540</v>
      </c>
      <c r="B45" s="423" t="s">
        <v>540</v>
      </c>
      <c r="C45" s="466">
        <v>35000000</v>
      </c>
      <c r="D45" s="407">
        <v>41061</v>
      </c>
      <c r="E45" s="407">
        <v>41091</v>
      </c>
      <c r="F45" s="407">
        <v>41122</v>
      </c>
      <c r="G45" s="411">
        <v>41183</v>
      </c>
    </row>
    <row r="46" spans="1:7" s="406" customFormat="1" x14ac:dyDescent="0.25">
      <c r="A46" s="421" t="s">
        <v>62</v>
      </c>
      <c r="B46" s="423"/>
      <c r="C46" s="466">
        <f>SUM(C47:C49)</f>
        <v>25000000</v>
      </c>
      <c r="D46" s="415"/>
      <c r="E46" s="415"/>
      <c r="F46" s="415"/>
      <c r="G46" s="415"/>
    </row>
    <row r="47" spans="1:7" s="406" customFormat="1" x14ac:dyDescent="0.25">
      <c r="A47" s="423" t="s">
        <v>541</v>
      </c>
      <c r="B47" s="423"/>
      <c r="C47" s="466">
        <v>15000000</v>
      </c>
      <c r="D47" s="407">
        <v>41061</v>
      </c>
      <c r="E47" s="407">
        <v>41091</v>
      </c>
      <c r="F47" s="407">
        <v>41122</v>
      </c>
      <c r="G47" s="411">
        <v>41183</v>
      </c>
    </row>
    <row r="48" spans="1:7" s="406" customFormat="1" x14ac:dyDescent="0.25">
      <c r="A48" s="423" t="s">
        <v>542</v>
      </c>
      <c r="B48" s="423"/>
      <c r="C48" s="466">
        <v>5000000</v>
      </c>
      <c r="D48" s="407">
        <v>41061</v>
      </c>
      <c r="E48" s="407">
        <v>41091</v>
      </c>
      <c r="F48" s="407">
        <v>41122</v>
      </c>
      <c r="G48" s="411">
        <v>41183</v>
      </c>
    </row>
    <row r="49" spans="1:7" s="406" customFormat="1" x14ac:dyDescent="0.25">
      <c r="A49" s="423" t="s">
        <v>262</v>
      </c>
      <c r="B49" s="423"/>
      <c r="C49" s="466">
        <v>5000000</v>
      </c>
      <c r="D49" s="407">
        <v>41061</v>
      </c>
      <c r="E49" s="407">
        <v>41091</v>
      </c>
      <c r="F49" s="407">
        <v>41122</v>
      </c>
      <c r="G49" s="411">
        <v>41183</v>
      </c>
    </row>
    <row r="50" spans="1:7" s="406" customFormat="1" x14ac:dyDescent="0.25">
      <c r="A50" s="423" t="s">
        <v>64</v>
      </c>
      <c r="B50" s="423"/>
      <c r="C50" s="466">
        <f>SUM(C51:C53)</f>
        <v>45000000</v>
      </c>
      <c r="D50" s="415"/>
      <c r="E50" s="415"/>
      <c r="F50" s="415"/>
      <c r="G50" s="415"/>
    </row>
    <row r="51" spans="1:7" s="406" customFormat="1" ht="22.5" x14ac:dyDescent="0.25">
      <c r="A51" s="423" t="s">
        <v>543</v>
      </c>
      <c r="B51" s="423" t="s">
        <v>543</v>
      </c>
      <c r="C51" s="466">
        <v>15000000</v>
      </c>
      <c r="D51" s="407">
        <v>40969</v>
      </c>
      <c r="E51" s="407">
        <v>41000</v>
      </c>
      <c r="F51" s="407">
        <v>41030</v>
      </c>
      <c r="G51" s="411">
        <v>41214</v>
      </c>
    </row>
    <row r="52" spans="1:7" s="406" customFormat="1" x14ac:dyDescent="0.25">
      <c r="A52" s="423" t="s">
        <v>544</v>
      </c>
      <c r="B52" s="423" t="s">
        <v>544</v>
      </c>
      <c r="C52" s="466">
        <v>15000000</v>
      </c>
      <c r="D52" s="407">
        <v>41091</v>
      </c>
      <c r="E52" s="407">
        <v>41122</v>
      </c>
      <c r="F52" s="407">
        <v>41153</v>
      </c>
      <c r="G52" s="411">
        <v>41183</v>
      </c>
    </row>
    <row r="53" spans="1:7" s="406" customFormat="1" x14ac:dyDescent="0.25">
      <c r="A53" s="423" t="s">
        <v>545</v>
      </c>
      <c r="B53" s="423" t="s">
        <v>545</v>
      </c>
      <c r="C53" s="466">
        <v>15000000</v>
      </c>
      <c r="D53" s="407">
        <v>41091</v>
      </c>
      <c r="E53" s="407">
        <v>41122</v>
      </c>
      <c r="F53" s="407">
        <v>41153</v>
      </c>
      <c r="G53" s="411">
        <v>41183</v>
      </c>
    </row>
    <row r="54" spans="1:7" s="406" customFormat="1" ht="22.5" x14ac:dyDescent="0.25">
      <c r="A54" s="419" t="s">
        <v>66</v>
      </c>
      <c r="B54" s="419"/>
      <c r="C54" s="464">
        <f>SUM(C55:C56)</f>
        <v>31000000</v>
      </c>
      <c r="D54" s="416"/>
      <c r="E54" s="417"/>
      <c r="F54" s="416"/>
      <c r="G54" s="416"/>
    </row>
    <row r="55" spans="1:7" s="406" customFormat="1" ht="22.5" x14ac:dyDescent="0.25">
      <c r="A55" s="448" t="s">
        <v>67</v>
      </c>
      <c r="B55" s="448" t="s">
        <v>546</v>
      </c>
      <c r="C55" s="469">
        <v>27000000</v>
      </c>
      <c r="D55" s="407">
        <v>41091</v>
      </c>
      <c r="E55" s="407">
        <v>41122</v>
      </c>
      <c r="F55" s="407">
        <v>41153</v>
      </c>
      <c r="G55" s="411">
        <v>41183</v>
      </c>
    </row>
    <row r="56" spans="1:7" s="406" customFormat="1" x14ac:dyDescent="0.25">
      <c r="A56" s="448" t="s">
        <v>75</v>
      </c>
      <c r="B56" s="448" t="s">
        <v>546</v>
      </c>
      <c r="C56" s="469">
        <v>4000000</v>
      </c>
      <c r="D56" s="407">
        <v>41091</v>
      </c>
      <c r="E56" s="407">
        <v>41122</v>
      </c>
      <c r="F56" s="407">
        <v>41153</v>
      </c>
      <c r="G56" s="411">
        <v>41183</v>
      </c>
    </row>
    <row r="57" spans="1:7" s="406" customFormat="1" ht="21" customHeight="1" x14ac:dyDescent="0.25">
      <c r="A57" s="419" t="s">
        <v>77</v>
      </c>
      <c r="B57" s="419"/>
      <c r="C57" s="470">
        <f>SUM(C58:C58)</f>
        <v>150000000</v>
      </c>
      <c r="D57" s="416"/>
      <c r="E57" s="417"/>
      <c r="F57" s="416"/>
      <c r="G57" s="416"/>
    </row>
    <row r="58" spans="1:7" s="406" customFormat="1" x14ac:dyDescent="0.25">
      <c r="A58" s="452" t="s">
        <v>78</v>
      </c>
      <c r="B58" s="426"/>
      <c r="C58" s="471">
        <v>150000000</v>
      </c>
      <c r="D58" s="415"/>
      <c r="E58" s="415"/>
      <c r="F58" s="415"/>
      <c r="G58" s="415"/>
    </row>
    <row r="59" spans="1:7" s="406" customFormat="1" x14ac:dyDescent="0.25">
      <c r="A59" s="452" t="s">
        <v>547</v>
      </c>
      <c r="B59" s="426"/>
      <c r="C59" s="472">
        <v>20000000</v>
      </c>
      <c r="D59" s="407">
        <v>41000</v>
      </c>
      <c r="E59" s="407">
        <v>41030</v>
      </c>
      <c r="F59" s="407">
        <v>41061</v>
      </c>
      <c r="G59" s="411">
        <v>41214</v>
      </c>
    </row>
    <row r="60" spans="1:7" s="406" customFormat="1" x14ac:dyDescent="0.25">
      <c r="A60" s="452" t="s">
        <v>136</v>
      </c>
      <c r="B60" s="426"/>
      <c r="C60" s="472">
        <v>25000000</v>
      </c>
      <c r="D60" s="415">
        <v>41030</v>
      </c>
      <c r="E60" s="407">
        <v>41061</v>
      </c>
      <c r="F60" s="407">
        <v>41091</v>
      </c>
      <c r="G60" s="411">
        <v>41183</v>
      </c>
    </row>
    <row r="61" spans="1:7" s="406" customFormat="1" x14ac:dyDescent="0.25">
      <c r="A61" s="452" t="s">
        <v>548</v>
      </c>
      <c r="B61" s="426"/>
      <c r="C61" s="472">
        <v>45000000</v>
      </c>
      <c r="D61" s="415">
        <v>41030</v>
      </c>
      <c r="E61" s="407">
        <v>41061</v>
      </c>
      <c r="F61" s="407">
        <v>41091</v>
      </c>
      <c r="G61" s="411">
        <v>41183</v>
      </c>
    </row>
    <row r="62" spans="1:7" s="406" customFormat="1" x14ac:dyDescent="0.25">
      <c r="A62" s="452" t="s">
        <v>519</v>
      </c>
      <c r="B62" s="426"/>
      <c r="C62" s="472">
        <v>45000000</v>
      </c>
      <c r="D62" s="407">
        <v>41000</v>
      </c>
      <c r="E62" s="407">
        <v>41030</v>
      </c>
      <c r="F62" s="407">
        <v>41061</v>
      </c>
      <c r="G62" s="411">
        <v>41214</v>
      </c>
    </row>
    <row r="63" spans="1:7" s="406" customFormat="1" x14ac:dyDescent="0.25">
      <c r="A63" s="452" t="s">
        <v>549</v>
      </c>
      <c r="B63" s="426"/>
      <c r="C63" s="472">
        <v>15000000</v>
      </c>
      <c r="D63" s="407">
        <v>41000</v>
      </c>
      <c r="E63" s="407">
        <v>41030</v>
      </c>
      <c r="F63" s="407">
        <v>41061</v>
      </c>
      <c r="G63" s="411">
        <v>41214</v>
      </c>
    </row>
    <row r="64" spans="1:7" s="406" customFormat="1" ht="21" customHeight="1" x14ac:dyDescent="0.25">
      <c r="A64" s="419" t="s">
        <v>352</v>
      </c>
      <c r="B64" s="419"/>
      <c r="C64" s="470">
        <f>C65</f>
        <v>30000000</v>
      </c>
      <c r="D64" s="416"/>
      <c r="E64" s="417"/>
      <c r="F64" s="416"/>
      <c r="G64" s="416"/>
    </row>
    <row r="65" spans="1:7" s="406" customFormat="1" ht="33.75" x14ac:dyDescent="0.25">
      <c r="A65" s="448" t="s">
        <v>550</v>
      </c>
      <c r="B65" s="448" t="s">
        <v>551</v>
      </c>
      <c r="C65" s="466">
        <v>30000000</v>
      </c>
      <c r="D65" s="407">
        <v>40969</v>
      </c>
      <c r="E65" s="407">
        <v>41000</v>
      </c>
      <c r="F65" s="407">
        <v>41030</v>
      </c>
      <c r="G65" s="407">
        <v>41061</v>
      </c>
    </row>
    <row r="66" spans="1:7" s="406" customFormat="1" ht="21" customHeight="1" x14ac:dyDescent="0.25">
      <c r="A66" s="419" t="s">
        <v>345</v>
      </c>
      <c r="B66" s="419"/>
      <c r="C66" s="470">
        <f>+C67</f>
        <v>20000000</v>
      </c>
      <c r="D66" s="416"/>
      <c r="E66" s="417"/>
      <c r="F66" s="416"/>
      <c r="G66" s="416"/>
    </row>
    <row r="67" spans="1:7" s="406" customFormat="1" ht="33.75" x14ac:dyDescent="0.25">
      <c r="A67" s="448" t="s">
        <v>552</v>
      </c>
      <c r="B67" s="423" t="s">
        <v>546</v>
      </c>
      <c r="C67" s="466">
        <f>+C68</f>
        <v>20000000</v>
      </c>
      <c r="D67" s="415"/>
      <c r="E67" s="415"/>
      <c r="F67" s="415"/>
      <c r="G67" s="415"/>
    </row>
    <row r="68" spans="1:7" s="406" customFormat="1" x14ac:dyDescent="0.25">
      <c r="A68" s="448" t="s">
        <v>553</v>
      </c>
      <c r="B68" s="423" t="s">
        <v>546</v>
      </c>
      <c r="C68" s="466">
        <v>20000000</v>
      </c>
      <c r="D68" s="415">
        <v>40940</v>
      </c>
      <c r="E68" s="407">
        <v>40969</v>
      </c>
      <c r="F68" s="407">
        <v>41000</v>
      </c>
      <c r="G68" s="407">
        <v>41030</v>
      </c>
    </row>
    <row r="69" spans="1:7" s="406" customFormat="1" ht="22.5" x14ac:dyDescent="0.25">
      <c r="A69" s="419" t="s">
        <v>357</v>
      </c>
      <c r="B69" s="419"/>
      <c r="C69" s="470">
        <f>C70+C72+C75+C77+C80+C82+C90+C92+C97</f>
        <v>985000000</v>
      </c>
      <c r="D69" s="420"/>
      <c r="E69" s="420"/>
      <c r="F69" s="420"/>
      <c r="G69" s="420"/>
    </row>
    <row r="70" spans="1:7" s="406" customFormat="1" ht="22.5" x14ac:dyDescent="0.25">
      <c r="A70" s="423" t="s">
        <v>554</v>
      </c>
      <c r="B70" s="423"/>
      <c r="C70" s="473">
        <f>+C71</f>
        <v>40000000</v>
      </c>
      <c r="D70" s="422"/>
      <c r="E70" s="422"/>
      <c r="F70" s="422"/>
      <c r="G70" s="422"/>
    </row>
    <row r="71" spans="1:7" s="406" customFormat="1" ht="26.25" customHeight="1" x14ac:dyDescent="0.25">
      <c r="A71" s="423" t="s">
        <v>555</v>
      </c>
      <c r="B71" s="423" t="s">
        <v>546</v>
      </c>
      <c r="C71" s="473">
        <v>40000000</v>
      </c>
      <c r="D71" s="415">
        <v>40940</v>
      </c>
      <c r="E71" s="407">
        <v>40969</v>
      </c>
      <c r="F71" s="407">
        <v>41000</v>
      </c>
      <c r="G71" s="407">
        <v>41030</v>
      </c>
    </row>
    <row r="72" spans="1:7" s="406" customFormat="1" ht="22.5" customHeight="1" x14ac:dyDescent="0.25">
      <c r="A72" s="423" t="s">
        <v>556</v>
      </c>
      <c r="B72" s="423"/>
      <c r="C72" s="473">
        <f>SUM(C73:C74)</f>
        <v>40000000</v>
      </c>
      <c r="D72" s="424"/>
      <c r="E72" s="424"/>
      <c r="F72" s="424"/>
      <c r="G72" s="424"/>
    </row>
    <row r="73" spans="1:7" s="406" customFormat="1" ht="22.5" customHeight="1" x14ac:dyDescent="0.25">
      <c r="A73" s="423" t="s">
        <v>557</v>
      </c>
      <c r="B73" s="423" t="s">
        <v>546</v>
      </c>
      <c r="C73" s="473">
        <v>15000000</v>
      </c>
      <c r="D73" s="407">
        <v>40969</v>
      </c>
      <c r="E73" s="407">
        <v>41000</v>
      </c>
      <c r="F73" s="407">
        <v>41030</v>
      </c>
      <c r="G73" s="407">
        <v>41061</v>
      </c>
    </row>
    <row r="74" spans="1:7" s="406" customFormat="1" ht="22.5" customHeight="1" x14ac:dyDescent="0.25">
      <c r="A74" s="423" t="s">
        <v>558</v>
      </c>
      <c r="B74" s="423" t="s">
        <v>546</v>
      </c>
      <c r="C74" s="473">
        <v>25000000</v>
      </c>
      <c r="D74" s="407">
        <v>40969</v>
      </c>
      <c r="E74" s="407">
        <v>41000</v>
      </c>
      <c r="F74" s="407">
        <v>41030</v>
      </c>
      <c r="G74" s="407">
        <v>41061</v>
      </c>
    </row>
    <row r="75" spans="1:7" s="406" customFormat="1" ht="26.25" customHeight="1" x14ac:dyDescent="0.25">
      <c r="A75" s="423" t="s">
        <v>559</v>
      </c>
      <c r="B75" s="423"/>
      <c r="C75" s="473">
        <f>+C76</f>
        <v>60000000</v>
      </c>
      <c r="D75" s="424"/>
      <c r="E75" s="424"/>
      <c r="F75" s="424"/>
      <c r="G75" s="424"/>
    </row>
    <row r="76" spans="1:7" s="406" customFormat="1" ht="49.5" customHeight="1" x14ac:dyDescent="0.25">
      <c r="A76" s="423" t="s">
        <v>560</v>
      </c>
      <c r="B76" s="423" t="s">
        <v>561</v>
      </c>
      <c r="C76" s="473">
        <v>60000000</v>
      </c>
      <c r="D76" s="415">
        <v>40940</v>
      </c>
      <c r="E76" s="407">
        <v>41000</v>
      </c>
      <c r="F76" s="407">
        <v>41030</v>
      </c>
      <c r="G76" s="407">
        <v>41091</v>
      </c>
    </row>
    <row r="77" spans="1:7" s="406" customFormat="1" ht="30.75" customHeight="1" x14ac:dyDescent="0.25">
      <c r="A77" s="423" t="s">
        <v>562</v>
      </c>
      <c r="B77" s="423"/>
      <c r="C77" s="473">
        <f>SUM(C78:C79)</f>
        <v>50000000</v>
      </c>
      <c r="D77" s="424"/>
      <c r="E77" s="424"/>
      <c r="F77" s="424"/>
      <c r="G77" s="424"/>
    </row>
    <row r="78" spans="1:7" s="406" customFormat="1" ht="30.75" customHeight="1" x14ac:dyDescent="0.25">
      <c r="A78" s="423" t="s">
        <v>563</v>
      </c>
      <c r="B78" s="423" t="s">
        <v>546</v>
      </c>
      <c r="C78" s="473">
        <v>30000000</v>
      </c>
      <c r="D78" s="407">
        <v>40969</v>
      </c>
      <c r="E78" s="407">
        <v>41000</v>
      </c>
      <c r="F78" s="407">
        <v>41030</v>
      </c>
      <c r="G78" s="407">
        <v>41061</v>
      </c>
    </row>
    <row r="79" spans="1:7" s="406" customFormat="1" ht="30.75" customHeight="1" x14ac:dyDescent="0.25">
      <c r="A79" s="423" t="s">
        <v>564</v>
      </c>
      <c r="B79" s="423" t="s">
        <v>546</v>
      </c>
      <c r="C79" s="473">
        <v>20000000</v>
      </c>
      <c r="D79" s="407">
        <v>40969</v>
      </c>
      <c r="E79" s="407">
        <v>41000</v>
      </c>
      <c r="F79" s="407">
        <v>41030</v>
      </c>
      <c r="G79" s="407">
        <v>41061</v>
      </c>
    </row>
    <row r="80" spans="1:7" s="406" customFormat="1" x14ac:dyDescent="0.25">
      <c r="A80" s="426" t="s">
        <v>565</v>
      </c>
      <c r="B80" s="426" t="s">
        <v>546</v>
      </c>
      <c r="C80" s="474">
        <v>30000000</v>
      </c>
      <c r="D80" s="415"/>
      <c r="E80" s="415"/>
      <c r="F80" s="415"/>
      <c r="G80" s="415"/>
    </row>
    <row r="81" spans="1:7" s="406" customFormat="1" x14ac:dyDescent="0.25">
      <c r="A81" s="426" t="s">
        <v>566</v>
      </c>
      <c r="B81" s="426" t="s">
        <v>546</v>
      </c>
      <c r="C81" s="418"/>
      <c r="D81" s="415">
        <v>40940</v>
      </c>
      <c r="E81" s="415">
        <v>40969</v>
      </c>
      <c r="F81" s="407">
        <v>41000</v>
      </c>
      <c r="G81" s="411">
        <v>41214</v>
      </c>
    </row>
    <row r="82" spans="1:7" s="406" customFormat="1" x14ac:dyDescent="0.25">
      <c r="A82" s="426" t="s">
        <v>364</v>
      </c>
      <c r="B82" s="426"/>
      <c r="C82" s="474">
        <f>SUM(C83:C89)</f>
        <v>450000000</v>
      </c>
      <c r="D82" s="427"/>
      <c r="E82" s="427"/>
      <c r="F82" s="427"/>
      <c r="G82" s="427"/>
    </row>
    <row r="83" spans="1:7" s="406" customFormat="1" x14ac:dyDescent="0.25">
      <c r="A83" s="426" t="s">
        <v>567</v>
      </c>
      <c r="B83" s="426" t="s">
        <v>232</v>
      </c>
      <c r="C83" s="475">
        <v>35000000</v>
      </c>
      <c r="D83" s="415">
        <v>40969</v>
      </c>
      <c r="E83" s="407">
        <v>41000</v>
      </c>
      <c r="F83" s="407">
        <v>41030</v>
      </c>
      <c r="G83" s="407">
        <v>41244</v>
      </c>
    </row>
    <row r="84" spans="1:7" s="406" customFormat="1" x14ac:dyDescent="0.25">
      <c r="A84" s="426" t="s">
        <v>567</v>
      </c>
      <c r="B84" s="426" t="s">
        <v>568</v>
      </c>
      <c r="C84" s="475">
        <v>13500000</v>
      </c>
      <c r="D84" s="428">
        <v>41000</v>
      </c>
      <c r="E84" s="428">
        <v>41030</v>
      </c>
      <c r="F84" s="407">
        <v>41061</v>
      </c>
      <c r="G84" s="407">
        <v>41244</v>
      </c>
    </row>
    <row r="85" spans="1:7" s="406" customFormat="1" x14ac:dyDescent="0.25">
      <c r="A85" s="426" t="s">
        <v>567</v>
      </c>
      <c r="B85" s="426" t="s">
        <v>569</v>
      </c>
      <c r="C85" s="475">
        <v>14000000</v>
      </c>
      <c r="D85" s="428">
        <v>41000</v>
      </c>
      <c r="E85" s="428">
        <v>41030</v>
      </c>
      <c r="F85" s="407">
        <v>41061</v>
      </c>
      <c r="G85" s="407">
        <v>41244</v>
      </c>
    </row>
    <row r="86" spans="1:7" s="406" customFormat="1" x14ac:dyDescent="0.25">
      <c r="A86" s="426" t="s">
        <v>567</v>
      </c>
      <c r="B86" s="426" t="s">
        <v>570</v>
      </c>
      <c r="C86" s="475">
        <v>35000000</v>
      </c>
      <c r="D86" s="407">
        <v>40969</v>
      </c>
      <c r="E86" s="407">
        <v>41000</v>
      </c>
      <c r="F86" s="407">
        <v>41030</v>
      </c>
      <c r="G86" s="407">
        <v>41244</v>
      </c>
    </row>
    <row r="87" spans="1:7" s="406" customFormat="1" ht="48" customHeight="1" x14ac:dyDescent="0.25">
      <c r="A87" s="426" t="s">
        <v>571</v>
      </c>
      <c r="B87" s="426" t="s">
        <v>572</v>
      </c>
      <c r="C87" s="474">
        <v>92500000</v>
      </c>
      <c r="D87" s="407">
        <v>40969</v>
      </c>
      <c r="E87" s="407">
        <v>41000</v>
      </c>
      <c r="F87" s="407">
        <v>41030</v>
      </c>
      <c r="G87" s="407">
        <v>41091</v>
      </c>
    </row>
    <row r="88" spans="1:7" s="406" customFormat="1" ht="30.75" customHeight="1" x14ac:dyDescent="0.25">
      <c r="A88" s="426" t="s">
        <v>573</v>
      </c>
      <c r="B88" s="426" t="s">
        <v>574</v>
      </c>
      <c r="C88" s="474">
        <v>90000000</v>
      </c>
      <c r="D88" s="407">
        <v>40969</v>
      </c>
      <c r="E88" s="407">
        <v>41000</v>
      </c>
      <c r="F88" s="407">
        <v>41030</v>
      </c>
      <c r="G88" s="407">
        <v>41091</v>
      </c>
    </row>
    <row r="89" spans="1:7" s="406" customFormat="1" ht="22.5" x14ac:dyDescent="0.25">
      <c r="A89" s="426" t="s">
        <v>576</v>
      </c>
      <c r="B89" s="426"/>
      <c r="C89" s="475">
        <v>170000000</v>
      </c>
      <c r="D89" s="407">
        <v>40969</v>
      </c>
      <c r="E89" s="407">
        <v>41000</v>
      </c>
      <c r="F89" s="407">
        <v>41030</v>
      </c>
      <c r="G89" s="407">
        <v>41091</v>
      </c>
    </row>
    <row r="90" spans="1:7" s="406" customFormat="1" ht="32.25" customHeight="1" x14ac:dyDescent="0.25">
      <c r="A90" s="423" t="s">
        <v>577</v>
      </c>
      <c r="B90" s="423"/>
      <c r="C90" s="475">
        <f>+C91</f>
        <v>80000000</v>
      </c>
      <c r="D90" s="425"/>
      <c r="E90" s="425"/>
      <c r="F90" s="425"/>
      <c r="G90" s="425"/>
    </row>
    <row r="91" spans="1:7" s="406" customFormat="1" ht="42.75" customHeight="1" x14ac:dyDescent="0.25">
      <c r="A91" s="423" t="s">
        <v>578</v>
      </c>
      <c r="B91" s="423"/>
      <c r="C91" s="475">
        <v>80000000</v>
      </c>
      <c r="D91" s="407">
        <v>40969</v>
      </c>
      <c r="E91" s="407">
        <v>41030</v>
      </c>
      <c r="F91" s="407">
        <v>41061</v>
      </c>
      <c r="G91" s="411">
        <v>41183</v>
      </c>
    </row>
    <row r="92" spans="1:7" s="406" customFormat="1" ht="36" customHeight="1" x14ac:dyDescent="0.25">
      <c r="A92" s="423" t="s">
        <v>365</v>
      </c>
      <c r="B92" s="423"/>
      <c r="C92" s="473">
        <f>SUM(C93:C96)</f>
        <v>220000000</v>
      </c>
      <c r="D92" s="424"/>
      <c r="E92" s="424"/>
      <c r="F92" s="424"/>
      <c r="G92" s="424"/>
    </row>
    <row r="93" spans="1:7" s="406" customFormat="1" ht="36" customHeight="1" x14ac:dyDescent="0.25">
      <c r="A93" s="423" t="s">
        <v>579</v>
      </c>
      <c r="B93" s="423"/>
      <c r="C93" s="473">
        <v>110000000</v>
      </c>
      <c r="D93" s="407">
        <v>40969</v>
      </c>
      <c r="E93" s="407">
        <v>41030</v>
      </c>
      <c r="F93" s="407">
        <v>41061</v>
      </c>
      <c r="G93" s="411">
        <v>41183</v>
      </c>
    </row>
    <row r="94" spans="1:7" s="406" customFormat="1" ht="36" customHeight="1" x14ac:dyDescent="0.25">
      <c r="A94" s="423" t="s">
        <v>580</v>
      </c>
      <c r="B94" s="423"/>
      <c r="C94" s="473">
        <v>40000000</v>
      </c>
      <c r="D94" s="407">
        <v>41000</v>
      </c>
      <c r="E94" s="407">
        <v>41030</v>
      </c>
      <c r="F94" s="407">
        <v>41061</v>
      </c>
      <c r="G94" s="411">
        <v>41183</v>
      </c>
    </row>
    <row r="95" spans="1:7" s="406" customFormat="1" ht="36" customHeight="1" x14ac:dyDescent="0.25">
      <c r="A95" s="423" t="s">
        <v>581</v>
      </c>
      <c r="B95" s="423"/>
      <c r="C95" s="473">
        <v>20000000</v>
      </c>
      <c r="D95" s="407">
        <v>41000</v>
      </c>
      <c r="E95" s="407">
        <v>41030</v>
      </c>
      <c r="F95" s="407">
        <v>41061</v>
      </c>
      <c r="G95" s="411">
        <v>41183</v>
      </c>
    </row>
    <row r="96" spans="1:7" s="406" customFormat="1" ht="36" customHeight="1" x14ac:dyDescent="0.25">
      <c r="A96" s="423" t="s">
        <v>582</v>
      </c>
      <c r="B96" s="423"/>
      <c r="C96" s="473">
        <v>50000000</v>
      </c>
      <c r="D96" s="415">
        <v>40940</v>
      </c>
      <c r="E96" s="407">
        <v>40969</v>
      </c>
      <c r="F96" s="407">
        <v>41000</v>
      </c>
      <c r="G96" s="411">
        <v>41214</v>
      </c>
    </row>
    <row r="97" spans="1:7" s="406" customFormat="1" ht="36" customHeight="1" x14ac:dyDescent="0.25">
      <c r="A97" s="423" t="s">
        <v>366</v>
      </c>
      <c r="B97" s="423"/>
      <c r="C97" s="473">
        <f>+C98</f>
        <v>15000000</v>
      </c>
      <c r="D97" s="424"/>
      <c r="E97" s="424"/>
      <c r="F97" s="424"/>
      <c r="G97" s="424"/>
    </row>
    <row r="98" spans="1:7" s="406" customFormat="1" ht="36" customHeight="1" x14ac:dyDescent="0.25">
      <c r="A98" s="423" t="s">
        <v>583</v>
      </c>
      <c r="B98" s="423" t="s">
        <v>546</v>
      </c>
      <c r="C98" s="473">
        <v>15000000</v>
      </c>
      <c r="D98" s="407">
        <v>40969</v>
      </c>
      <c r="E98" s="407">
        <v>41000</v>
      </c>
      <c r="F98" s="407">
        <v>41030</v>
      </c>
      <c r="G98" s="407">
        <v>41061</v>
      </c>
    </row>
    <row r="99" spans="1:7" s="406" customFormat="1" ht="22.5" x14ac:dyDescent="0.25">
      <c r="A99" s="419" t="s">
        <v>367</v>
      </c>
      <c r="B99" s="419"/>
      <c r="C99" s="470">
        <f>C100+C102+C104+C106+C108+C110+C112</f>
        <v>164000000</v>
      </c>
      <c r="D99" s="420"/>
      <c r="E99" s="420"/>
      <c r="F99" s="420"/>
      <c r="G99" s="420"/>
    </row>
    <row r="100" spans="1:7" s="430" customFormat="1" x14ac:dyDescent="0.25">
      <c r="A100" s="426" t="s">
        <v>584</v>
      </c>
      <c r="B100" s="451"/>
      <c r="C100" s="476">
        <f>+C101</f>
        <v>7000000</v>
      </c>
      <c r="D100" s="429"/>
      <c r="E100" s="429"/>
      <c r="F100" s="429"/>
      <c r="G100" s="429"/>
    </row>
    <row r="101" spans="1:7" s="430" customFormat="1" x14ac:dyDescent="0.25">
      <c r="A101" s="426" t="s">
        <v>585</v>
      </c>
      <c r="B101" s="452" t="s">
        <v>586</v>
      </c>
      <c r="C101" s="476">
        <v>7000000</v>
      </c>
      <c r="D101" s="407">
        <v>40969</v>
      </c>
      <c r="E101" s="407">
        <v>41000</v>
      </c>
      <c r="F101" s="407">
        <v>41030</v>
      </c>
      <c r="G101" s="407">
        <v>41061</v>
      </c>
    </row>
    <row r="102" spans="1:7" s="406" customFormat="1" ht="22.5" x14ac:dyDescent="0.25">
      <c r="A102" s="423" t="s">
        <v>368</v>
      </c>
      <c r="B102" s="423"/>
      <c r="C102" s="473">
        <f>SUM(C103:C103)</f>
        <v>45000000</v>
      </c>
      <c r="D102" s="424"/>
      <c r="E102" s="424"/>
      <c r="F102" s="424"/>
      <c r="G102" s="424"/>
    </row>
    <row r="103" spans="1:7" s="406" customFormat="1" x14ac:dyDescent="0.25">
      <c r="A103" s="423" t="s">
        <v>587</v>
      </c>
      <c r="B103" s="423" t="s">
        <v>546</v>
      </c>
      <c r="C103" s="473">
        <v>45000000</v>
      </c>
      <c r="D103" s="407">
        <v>40969</v>
      </c>
      <c r="E103" s="407">
        <v>41030</v>
      </c>
      <c r="F103" s="407">
        <v>41061</v>
      </c>
      <c r="G103" s="411">
        <v>41214</v>
      </c>
    </row>
    <row r="104" spans="1:7" s="406" customFormat="1" ht="22.5" x14ac:dyDescent="0.25">
      <c r="A104" s="423" t="s">
        <v>422</v>
      </c>
      <c r="B104" s="423"/>
      <c r="C104" s="473">
        <f>+C105</f>
        <v>38000000</v>
      </c>
      <c r="D104" s="424"/>
      <c r="E104" s="424"/>
      <c r="F104" s="424"/>
      <c r="G104" s="424"/>
    </row>
    <row r="105" spans="1:7" s="406" customFormat="1" x14ac:dyDescent="0.25">
      <c r="A105" s="423" t="s">
        <v>588</v>
      </c>
      <c r="B105" s="423" t="s">
        <v>546</v>
      </c>
      <c r="C105" s="473">
        <v>38000000</v>
      </c>
      <c r="D105" s="407">
        <v>41000</v>
      </c>
      <c r="E105" s="407">
        <v>41030</v>
      </c>
      <c r="F105" s="407">
        <v>41061</v>
      </c>
      <c r="G105" s="407">
        <v>41091</v>
      </c>
    </row>
    <row r="106" spans="1:7" s="406" customFormat="1" x14ac:dyDescent="0.25">
      <c r="A106" s="423" t="s">
        <v>589</v>
      </c>
      <c r="B106" s="423"/>
      <c r="C106" s="473">
        <f>+C107</f>
        <v>15000000</v>
      </c>
      <c r="D106" s="424"/>
      <c r="E106" s="424"/>
      <c r="F106" s="424"/>
      <c r="G106" s="424"/>
    </row>
    <row r="107" spans="1:7" s="406" customFormat="1" x14ac:dyDescent="0.25">
      <c r="A107" s="423" t="s">
        <v>590</v>
      </c>
      <c r="B107" s="423" t="s">
        <v>546</v>
      </c>
      <c r="C107" s="473">
        <v>15000000</v>
      </c>
      <c r="D107" s="415">
        <v>40940</v>
      </c>
      <c r="E107" s="407">
        <v>40969</v>
      </c>
      <c r="F107" s="407">
        <v>41000</v>
      </c>
      <c r="G107" s="407">
        <v>41030</v>
      </c>
    </row>
    <row r="108" spans="1:7" s="406" customFormat="1" x14ac:dyDescent="0.25">
      <c r="A108" s="423" t="s">
        <v>423</v>
      </c>
      <c r="B108" s="423"/>
      <c r="C108" s="473">
        <f>+C109</f>
        <v>15000000</v>
      </c>
      <c r="D108" s="424"/>
      <c r="E108" s="424"/>
      <c r="F108" s="424"/>
      <c r="G108" s="424"/>
    </row>
    <row r="109" spans="1:7" s="406" customFormat="1" x14ac:dyDescent="0.25">
      <c r="A109" s="423" t="s">
        <v>591</v>
      </c>
      <c r="B109" s="423" t="s">
        <v>546</v>
      </c>
      <c r="C109" s="473">
        <v>15000000</v>
      </c>
      <c r="D109" s="407">
        <v>40969</v>
      </c>
      <c r="E109" s="407">
        <v>41000</v>
      </c>
      <c r="F109" s="407">
        <v>41030</v>
      </c>
      <c r="G109" s="407">
        <v>41061</v>
      </c>
    </row>
    <row r="110" spans="1:7" s="406" customFormat="1" ht="22.5" x14ac:dyDescent="0.25">
      <c r="A110" s="423" t="s">
        <v>424</v>
      </c>
      <c r="B110" s="453"/>
      <c r="C110" s="473">
        <f>+C111</f>
        <v>9000000</v>
      </c>
      <c r="D110" s="424"/>
      <c r="E110" s="424"/>
      <c r="F110" s="424"/>
      <c r="G110" s="424"/>
    </row>
    <row r="111" spans="1:7" s="406" customFormat="1" x14ac:dyDescent="0.25">
      <c r="A111" s="423" t="s">
        <v>592</v>
      </c>
      <c r="B111" s="423" t="s">
        <v>546</v>
      </c>
      <c r="C111" s="473">
        <v>9000000</v>
      </c>
      <c r="D111" s="415">
        <v>40940</v>
      </c>
      <c r="E111" s="415">
        <v>40969</v>
      </c>
      <c r="F111" s="407">
        <v>41000</v>
      </c>
      <c r="G111" s="407">
        <v>41030</v>
      </c>
    </row>
    <row r="112" spans="1:7" s="406" customFormat="1" ht="22.5" x14ac:dyDescent="0.2">
      <c r="A112" s="454" t="s">
        <v>425</v>
      </c>
      <c r="B112" s="454"/>
      <c r="C112" s="477">
        <f>SUM(C113:C113)</f>
        <v>35000000</v>
      </c>
      <c r="D112" s="431"/>
      <c r="E112" s="431"/>
      <c r="F112" s="431"/>
      <c r="G112" s="431"/>
    </row>
    <row r="113" spans="1:7" s="406" customFormat="1" ht="20.100000000000001" customHeight="1" x14ac:dyDescent="0.2">
      <c r="A113" s="423" t="s">
        <v>593</v>
      </c>
      <c r="B113" s="423" t="s">
        <v>546</v>
      </c>
      <c r="C113" s="477">
        <v>35000000</v>
      </c>
      <c r="D113" s="425" t="s">
        <v>871</v>
      </c>
      <c r="E113" s="425" t="s">
        <v>440</v>
      </c>
      <c r="F113" s="407">
        <v>41030</v>
      </c>
      <c r="G113" s="407">
        <v>41061</v>
      </c>
    </row>
    <row r="114" spans="1:7" s="406" customFormat="1" ht="39" customHeight="1" x14ac:dyDescent="0.25">
      <c r="A114" s="455" t="s">
        <v>344</v>
      </c>
      <c r="B114" s="455"/>
      <c r="C114" s="478">
        <f>C115+C117</f>
        <v>70000000</v>
      </c>
      <c r="D114" s="432"/>
      <c r="E114" s="432"/>
      <c r="F114" s="432"/>
      <c r="G114" s="432"/>
    </row>
    <row r="115" spans="1:7" s="406" customFormat="1" ht="27.75" customHeight="1" x14ac:dyDescent="0.2">
      <c r="A115" s="423" t="s">
        <v>594</v>
      </c>
      <c r="B115" s="456"/>
      <c r="C115" s="477">
        <f>+C116</f>
        <v>40000000</v>
      </c>
      <c r="D115" s="431"/>
      <c r="E115" s="431"/>
      <c r="F115" s="431"/>
      <c r="G115" s="431"/>
    </row>
    <row r="116" spans="1:7" s="406" customFormat="1" ht="27.75" customHeight="1" x14ac:dyDescent="0.2">
      <c r="A116" s="423" t="s">
        <v>595</v>
      </c>
      <c r="B116" s="423" t="s">
        <v>546</v>
      </c>
      <c r="C116" s="477">
        <v>40000000</v>
      </c>
      <c r="D116" s="425">
        <v>40969</v>
      </c>
      <c r="E116" s="425">
        <v>41000</v>
      </c>
      <c r="F116" s="407">
        <v>41030</v>
      </c>
      <c r="G116" s="407">
        <v>41061</v>
      </c>
    </row>
    <row r="117" spans="1:7" s="406" customFormat="1" ht="27.75" customHeight="1" x14ac:dyDescent="0.2">
      <c r="A117" s="423" t="s">
        <v>596</v>
      </c>
      <c r="B117" s="456"/>
      <c r="C117" s="477">
        <f>+C118</f>
        <v>30000000</v>
      </c>
      <c r="D117" s="431"/>
      <c r="E117" s="431"/>
      <c r="F117" s="431"/>
      <c r="G117" s="431"/>
    </row>
    <row r="118" spans="1:7" s="406" customFormat="1" ht="27.75" customHeight="1" x14ac:dyDescent="0.2">
      <c r="A118" s="423" t="s">
        <v>597</v>
      </c>
      <c r="B118" s="423" t="s">
        <v>546</v>
      </c>
      <c r="C118" s="477">
        <v>30000000</v>
      </c>
      <c r="D118" s="425">
        <v>41000</v>
      </c>
      <c r="E118" s="407">
        <v>41030</v>
      </c>
      <c r="F118" s="425">
        <v>41061</v>
      </c>
      <c r="G118" s="407">
        <v>41091</v>
      </c>
    </row>
    <row r="119" spans="1:7" s="406" customFormat="1" ht="22.5" x14ac:dyDescent="0.25">
      <c r="A119" s="455" t="s">
        <v>222</v>
      </c>
      <c r="B119" s="455"/>
      <c r="C119" s="478">
        <f>C120+C126+C147</f>
        <v>50000000</v>
      </c>
      <c r="D119" s="432"/>
      <c r="E119" s="432"/>
      <c r="F119" s="432"/>
      <c r="G119" s="432"/>
    </row>
    <row r="120" spans="1:7" s="406" customFormat="1" x14ac:dyDescent="0.25">
      <c r="A120" s="457" t="s">
        <v>428</v>
      </c>
      <c r="B120" s="457"/>
      <c r="C120" s="479">
        <f>SUM(C121:C125)</f>
        <v>10000000</v>
      </c>
      <c r="D120" s="433"/>
      <c r="E120" s="433"/>
      <c r="F120" s="433"/>
      <c r="G120" s="433"/>
    </row>
    <row r="121" spans="1:7" s="406" customFormat="1" x14ac:dyDescent="0.25">
      <c r="A121" s="457" t="s">
        <v>261</v>
      </c>
      <c r="B121" s="457" t="s">
        <v>261</v>
      </c>
      <c r="C121" s="479">
        <v>2000000</v>
      </c>
      <c r="D121" s="433">
        <v>41000</v>
      </c>
      <c r="E121" s="407">
        <v>41030</v>
      </c>
      <c r="F121" s="407">
        <v>41030</v>
      </c>
      <c r="G121" s="407">
        <v>41061</v>
      </c>
    </row>
    <row r="122" spans="1:7" s="406" customFormat="1" x14ac:dyDescent="0.25">
      <c r="A122" s="457" t="s">
        <v>515</v>
      </c>
      <c r="B122" s="457" t="s">
        <v>515</v>
      </c>
      <c r="C122" s="479">
        <v>2000000</v>
      </c>
      <c r="D122" s="433">
        <v>41000</v>
      </c>
      <c r="E122" s="407">
        <v>41030</v>
      </c>
      <c r="F122" s="407">
        <v>41030</v>
      </c>
      <c r="G122" s="407">
        <v>41061</v>
      </c>
    </row>
    <row r="123" spans="1:7" s="406" customFormat="1" x14ac:dyDescent="0.25">
      <c r="A123" s="457" t="s">
        <v>232</v>
      </c>
      <c r="B123" s="457" t="s">
        <v>232</v>
      </c>
      <c r="C123" s="479">
        <v>2000000</v>
      </c>
      <c r="D123" s="433">
        <v>41000</v>
      </c>
      <c r="E123" s="407">
        <v>41030</v>
      </c>
      <c r="F123" s="407">
        <v>41030</v>
      </c>
      <c r="G123" s="407">
        <v>41061</v>
      </c>
    </row>
    <row r="124" spans="1:7" s="406" customFormat="1" x14ac:dyDescent="0.25">
      <c r="A124" s="457" t="s">
        <v>540</v>
      </c>
      <c r="B124" s="457" t="s">
        <v>540</v>
      </c>
      <c r="C124" s="479">
        <v>2000000</v>
      </c>
      <c r="D124" s="433">
        <v>41000</v>
      </c>
      <c r="E124" s="407">
        <v>41030</v>
      </c>
      <c r="F124" s="407">
        <v>41030</v>
      </c>
      <c r="G124" s="407">
        <v>41061</v>
      </c>
    </row>
    <row r="125" spans="1:7" s="406" customFormat="1" x14ac:dyDescent="0.25">
      <c r="A125" s="457" t="s">
        <v>262</v>
      </c>
      <c r="B125" s="457" t="s">
        <v>262</v>
      </c>
      <c r="C125" s="479">
        <v>2000000</v>
      </c>
      <c r="D125" s="433">
        <v>41000</v>
      </c>
      <c r="E125" s="407">
        <v>41030</v>
      </c>
      <c r="F125" s="407">
        <v>41030</v>
      </c>
      <c r="G125" s="407">
        <v>41061</v>
      </c>
    </row>
    <row r="126" spans="1:7" s="406" customFormat="1" x14ac:dyDescent="0.25">
      <c r="A126" s="423" t="s">
        <v>427</v>
      </c>
      <c r="B126" s="423"/>
      <c r="C126" s="466">
        <v>30000000</v>
      </c>
      <c r="D126" s="434"/>
      <c r="E126" s="434"/>
      <c r="F126" s="434"/>
      <c r="G126" s="434"/>
    </row>
    <row r="127" spans="1:7" s="406" customFormat="1" x14ac:dyDescent="0.25">
      <c r="A127" s="426" t="s">
        <v>598</v>
      </c>
      <c r="B127" s="423"/>
      <c r="C127" s="471">
        <f>SUM(C128:C133)</f>
        <v>21000000</v>
      </c>
      <c r="D127" s="435"/>
      <c r="E127" s="435"/>
      <c r="F127" s="435"/>
      <c r="G127" s="435"/>
    </row>
    <row r="128" spans="1:7" s="406" customFormat="1" x14ac:dyDescent="0.25">
      <c r="A128" s="438" t="s">
        <v>261</v>
      </c>
      <c r="B128" s="438" t="s">
        <v>599</v>
      </c>
      <c r="C128" s="472">
        <v>3500000</v>
      </c>
      <c r="D128" s="407">
        <v>40969</v>
      </c>
      <c r="E128" s="407">
        <v>41000</v>
      </c>
      <c r="F128" s="407">
        <v>41030</v>
      </c>
      <c r="G128" s="407">
        <v>41091</v>
      </c>
    </row>
    <row r="129" spans="1:7" s="406" customFormat="1" x14ac:dyDescent="0.25">
      <c r="A129" s="438" t="s">
        <v>515</v>
      </c>
      <c r="B129" s="438" t="s">
        <v>599</v>
      </c>
      <c r="C129" s="472">
        <v>3500000</v>
      </c>
      <c r="D129" s="436"/>
      <c r="E129" s="436"/>
      <c r="F129" s="436"/>
      <c r="G129" s="436"/>
    </row>
    <row r="130" spans="1:7" s="406" customFormat="1" x14ac:dyDescent="0.25">
      <c r="A130" s="438" t="s">
        <v>232</v>
      </c>
      <c r="B130" s="438" t="s">
        <v>599</v>
      </c>
      <c r="C130" s="472">
        <v>3500000</v>
      </c>
      <c r="D130" s="436">
        <v>40969</v>
      </c>
      <c r="E130" s="407">
        <v>41000</v>
      </c>
      <c r="F130" s="407">
        <v>41030</v>
      </c>
      <c r="G130" s="407">
        <v>41091</v>
      </c>
    </row>
    <row r="131" spans="1:7" s="406" customFormat="1" x14ac:dyDescent="0.25">
      <c r="A131" s="438" t="s">
        <v>540</v>
      </c>
      <c r="B131" s="438" t="s">
        <v>599</v>
      </c>
      <c r="C131" s="472">
        <v>3500000</v>
      </c>
      <c r="D131" s="436">
        <v>40969</v>
      </c>
      <c r="E131" s="407">
        <v>41000</v>
      </c>
      <c r="F131" s="407">
        <v>41030</v>
      </c>
      <c r="G131" s="407">
        <v>41091</v>
      </c>
    </row>
    <row r="132" spans="1:7" s="406" customFormat="1" x14ac:dyDescent="0.25">
      <c r="A132" s="438" t="s">
        <v>262</v>
      </c>
      <c r="B132" s="438" t="s">
        <v>599</v>
      </c>
      <c r="C132" s="472">
        <v>3500000</v>
      </c>
      <c r="D132" s="436">
        <v>40969</v>
      </c>
      <c r="E132" s="407">
        <v>41000</v>
      </c>
      <c r="F132" s="407">
        <v>41030</v>
      </c>
      <c r="G132" s="407">
        <v>41091</v>
      </c>
    </row>
    <row r="133" spans="1:7" s="406" customFormat="1" x14ac:dyDescent="0.25">
      <c r="A133" s="438" t="s">
        <v>259</v>
      </c>
      <c r="B133" s="438" t="s">
        <v>599</v>
      </c>
      <c r="C133" s="472">
        <v>3500000</v>
      </c>
      <c r="D133" s="436">
        <v>40969</v>
      </c>
      <c r="E133" s="407">
        <v>41000</v>
      </c>
      <c r="F133" s="407">
        <v>41030</v>
      </c>
      <c r="G133" s="407">
        <v>41091</v>
      </c>
    </row>
    <row r="134" spans="1:7" s="406" customFormat="1" x14ac:dyDescent="0.25">
      <c r="A134" s="423" t="s">
        <v>600</v>
      </c>
      <c r="B134" s="423"/>
      <c r="C134" s="465">
        <f>SUM(C135:C139)</f>
        <v>7500000</v>
      </c>
      <c r="D134" s="434"/>
      <c r="E134" s="434"/>
      <c r="F134" s="434"/>
      <c r="G134" s="434"/>
    </row>
    <row r="135" spans="1:7" s="406" customFormat="1" x14ac:dyDescent="0.25">
      <c r="A135" s="457" t="s">
        <v>261</v>
      </c>
      <c r="B135" s="457" t="s">
        <v>261</v>
      </c>
      <c r="C135" s="466">
        <v>1500000</v>
      </c>
      <c r="D135" s="407">
        <v>41030</v>
      </c>
      <c r="E135" s="407">
        <v>41061</v>
      </c>
      <c r="F135" s="407">
        <v>41091</v>
      </c>
      <c r="G135" s="407">
        <v>41153</v>
      </c>
    </row>
    <row r="136" spans="1:7" s="406" customFormat="1" x14ac:dyDescent="0.25">
      <c r="A136" s="457" t="s">
        <v>515</v>
      </c>
      <c r="B136" s="457" t="s">
        <v>515</v>
      </c>
      <c r="C136" s="466">
        <v>1500000</v>
      </c>
      <c r="D136" s="407">
        <v>41030</v>
      </c>
      <c r="E136" s="407">
        <v>41061</v>
      </c>
      <c r="F136" s="407">
        <v>41091</v>
      </c>
      <c r="G136" s="407">
        <v>41153</v>
      </c>
    </row>
    <row r="137" spans="1:7" s="406" customFormat="1" x14ac:dyDescent="0.25">
      <c r="A137" s="457" t="s">
        <v>232</v>
      </c>
      <c r="B137" s="457" t="s">
        <v>232</v>
      </c>
      <c r="C137" s="466">
        <v>1500000</v>
      </c>
      <c r="D137" s="407">
        <v>41030</v>
      </c>
      <c r="E137" s="407">
        <v>41061</v>
      </c>
      <c r="F137" s="407">
        <v>41091</v>
      </c>
      <c r="G137" s="407">
        <v>41153</v>
      </c>
    </row>
    <row r="138" spans="1:7" s="406" customFormat="1" x14ac:dyDescent="0.25">
      <c r="A138" s="457" t="s">
        <v>540</v>
      </c>
      <c r="B138" s="457" t="s">
        <v>540</v>
      </c>
      <c r="C138" s="466">
        <v>1500000</v>
      </c>
      <c r="D138" s="407">
        <v>41030</v>
      </c>
      <c r="E138" s="407">
        <v>41061</v>
      </c>
      <c r="F138" s="407">
        <v>41091</v>
      </c>
      <c r="G138" s="407">
        <v>41153</v>
      </c>
    </row>
    <row r="139" spans="1:7" s="406" customFormat="1" x14ac:dyDescent="0.25">
      <c r="A139" s="457" t="s">
        <v>262</v>
      </c>
      <c r="B139" s="457" t="s">
        <v>262</v>
      </c>
      <c r="C139" s="466">
        <v>1500000</v>
      </c>
      <c r="D139" s="407">
        <v>41030</v>
      </c>
      <c r="E139" s="407">
        <v>41061</v>
      </c>
      <c r="F139" s="407">
        <v>41091</v>
      </c>
      <c r="G139" s="407">
        <v>41153</v>
      </c>
    </row>
    <row r="140" spans="1:7" s="406" customFormat="1" x14ac:dyDescent="0.25">
      <c r="A140" s="457" t="s">
        <v>601</v>
      </c>
      <c r="B140" s="423"/>
      <c r="C140" s="465">
        <f>SUM(C141:C145)</f>
        <v>1500000</v>
      </c>
      <c r="D140" s="434"/>
      <c r="E140" s="434"/>
      <c r="F140" s="434"/>
      <c r="G140" s="434"/>
    </row>
    <row r="141" spans="1:7" s="406" customFormat="1" x14ac:dyDescent="0.25">
      <c r="A141" s="457" t="s">
        <v>261</v>
      </c>
      <c r="B141" s="457" t="s">
        <v>261</v>
      </c>
      <c r="C141" s="466">
        <v>300000</v>
      </c>
      <c r="D141" s="407">
        <v>41030</v>
      </c>
      <c r="E141" s="407">
        <v>41061</v>
      </c>
      <c r="F141" s="407">
        <v>41091</v>
      </c>
      <c r="G141" s="407">
        <v>41153</v>
      </c>
    </row>
    <row r="142" spans="1:7" s="406" customFormat="1" x14ac:dyDescent="0.25">
      <c r="A142" s="457" t="s">
        <v>515</v>
      </c>
      <c r="B142" s="457" t="s">
        <v>515</v>
      </c>
      <c r="C142" s="466">
        <v>300000</v>
      </c>
      <c r="D142" s="407">
        <v>41030</v>
      </c>
      <c r="E142" s="407">
        <v>41061</v>
      </c>
      <c r="F142" s="407">
        <v>41091</v>
      </c>
      <c r="G142" s="407">
        <v>41153</v>
      </c>
    </row>
    <row r="143" spans="1:7" s="406" customFormat="1" x14ac:dyDescent="0.25">
      <c r="A143" s="457" t="s">
        <v>232</v>
      </c>
      <c r="B143" s="457" t="s">
        <v>232</v>
      </c>
      <c r="C143" s="466">
        <v>300000</v>
      </c>
      <c r="D143" s="407">
        <v>41030</v>
      </c>
      <c r="E143" s="407">
        <v>41061</v>
      </c>
      <c r="F143" s="407">
        <v>41091</v>
      </c>
      <c r="G143" s="407">
        <v>41153</v>
      </c>
    </row>
    <row r="144" spans="1:7" s="406" customFormat="1" x14ac:dyDescent="0.25">
      <c r="A144" s="457" t="s">
        <v>540</v>
      </c>
      <c r="B144" s="457" t="s">
        <v>540</v>
      </c>
      <c r="C144" s="466">
        <v>300000</v>
      </c>
      <c r="D144" s="407">
        <v>41030</v>
      </c>
      <c r="E144" s="407">
        <v>41061</v>
      </c>
      <c r="F144" s="407">
        <v>41091</v>
      </c>
      <c r="G144" s="407">
        <v>41153</v>
      </c>
    </row>
    <row r="145" spans="1:7" s="406" customFormat="1" x14ac:dyDescent="0.25">
      <c r="A145" s="457" t="s">
        <v>262</v>
      </c>
      <c r="B145" s="457" t="s">
        <v>262</v>
      </c>
      <c r="C145" s="466">
        <v>300000</v>
      </c>
      <c r="D145" s="407">
        <v>41030</v>
      </c>
      <c r="E145" s="407">
        <v>41061</v>
      </c>
      <c r="F145" s="407">
        <v>41091</v>
      </c>
      <c r="G145" s="407">
        <v>41153</v>
      </c>
    </row>
    <row r="146" spans="1:7" s="406" customFormat="1" x14ac:dyDescent="0.25">
      <c r="A146" s="457"/>
      <c r="B146" s="457"/>
      <c r="C146" s="466"/>
      <c r="D146" s="434"/>
      <c r="E146" s="434"/>
      <c r="F146" s="434"/>
      <c r="G146" s="434"/>
    </row>
    <row r="147" spans="1:7" s="406" customFormat="1" x14ac:dyDescent="0.25">
      <c r="A147" s="423" t="s">
        <v>429</v>
      </c>
      <c r="B147" s="423"/>
      <c r="C147" s="466">
        <f>SUM(C148:C152)</f>
        <v>10000000</v>
      </c>
      <c r="D147" s="434"/>
      <c r="E147" s="434"/>
      <c r="F147" s="434"/>
      <c r="G147" s="434"/>
    </row>
    <row r="148" spans="1:7" s="406" customFormat="1" x14ac:dyDescent="0.25">
      <c r="A148" s="438" t="s">
        <v>261</v>
      </c>
      <c r="B148" s="438" t="s">
        <v>599</v>
      </c>
      <c r="C148" s="472">
        <v>2000000</v>
      </c>
      <c r="D148" s="407">
        <v>41061</v>
      </c>
      <c r="E148" s="407">
        <v>41091</v>
      </c>
      <c r="F148" s="407">
        <v>41122</v>
      </c>
      <c r="G148" s="407">
        <v>41244</v>
      </c>
    </row>
    <row r="149" spans="1:7" s="406" customFormat="1" x14ac:dyDescent="0.25">
      <c r="A149" s="438" t="s">
        <v>232</v>
      </c>
      <c r="B149" s="438" t="s">
        <v>599</v>
      </c>
      <c r="C149" s="472">
        <v>2000000</v>
      </c>
      <c r="D149" s="407">
        <v>41061</v>
      </c>
      <c r="E149" s="407">
        <v>41091</v>
      </c>
      <c r="F149" s="407">
        <v>41122</v>
      </c>
      <c r="G149" s="407">
        <v>41244</v>
      </c>
    </row>
    <row r="150" spans="1:7" s="406" customFormat="1" x14ac:dyDescent="0.25">
      <c r="A150" s="438" t="s">
        <v>540</v>
      </c>
      <c r="B150" s="438" t="s">
        <v>599</v>
      </c>
      <c r="C150" s="472">
        <v>2000000</v>
      </c>
      <c r="D150" s="407">
        <v>41061</v>
      </c>
      <c r="E150" s="407">
        <v>41091</v>
      </c>
      <c r="F150" s="407">
        <v>41122</v>
      </c>
      <c r="G150" s="407">
        <v>41244</v>
      </c>
    </row>
    <row r="151" spans="1:7" s="406" customFormat="1" x14ac:dyDescent="0.25">
      <c r="A151" s="438" t="s">
        <v>262</v>
      </c>
      <c r="B151" s="438" t="s">
        <v>599</v>
      </c>
      <c r="C151" s="472">
        <v>2000000</v>
      </c>
      <c r="D151" s="407">
        <v>41061</v>
      </c>
      <c r="E151" s="407">
        <v>41091</v>
      </c>
      <c r="F151" s="407">
        <v>41122</v>
      </c>
      <c r="G151" s="407">
        <v>41244</v>
      </c>
    </row>
    <row r="152" spans="1:7" s="406" customFormat="1" x14ac:dyDescent="0.25">
      <c r="A152" s="438" t="s">
        <v>259</v>
      </c>
      <c r="B152" s="438" t="s">
        <v>599</v>
      </c>
      <c r="C152" s="472">
        <v>2000000</v>
      </c>
      <c r="D152" s="407">
        <v>41061</v>
      </c>
      <c r="E152" s="407">
        <v>41091</v>
      </c>
      <c r="F152" s="407">
        <v>41122</v>
      </c>
      <c r="G152" s="407">
        <v>41244</v>
      </c>
    </row>
    <row r="153" spans="1:7" s="406" customFormat="1" x14ac:dyDescent="0.25">
      <c r="A153" s="423"/>
      <c r="B153" s="423"/>
      <c r="C153" s="466"/>
      <c r="D153" s="434"/>
      <c r="E153" s="434"/>
      <c r="F153" s="434"/>
      <c r="G153" s="434"/>
    </row>
    <row r="154" spans="1:7" s="406" customFormat="1" x14ac:dyDescent="0.25">
      <c r="A154" s="423"/>
      <c r="B154" s="423"/>
      <c r="C154" s="466"/>
      <c r="D154" s="434"/>
      <c r="E154" s="434"/>
      <c r="F154" s="434"/>
      <c r="G154" s="434"/>
    </row>
    <row r="155" spans="1:7" s="406" customFormat="1" ht="22.5" x14ac:dyDescent="0.25">
      <c r="A155" s="455" t="s">
        <v>271</v>
      </c>
      <c r="B155" s="455"/>
      <c r="C155" s="480">
        <f>C156+C159+C167</f>
        <v>180000000</v>
      </c>
      <c r="D155" s="437"/>
      <c r="E155" s="437"/>
      <c r="F155" s="437"/>
      <c r="G155" s="437"/>
    </row>
    <row r="156" spans="1:7" s="406" customFormat="1" x14ac:dyDescent="0.25">
      <c r="A156" s="438" t="s">
        <v>430</v>
      </c>
      <c r="B156" s="438"/>
      <c r="C156" s="481">
        <f>SUM(C157:C158)</f>
        <v>65000000</v>
      </c>
      <c r="D156" s="439"/>
      <c r="E156" s="439"/>
      <c r="F156" s="439"/>
      <c r="G156" s="439"/>
    </row>
    <row r="157" spans="1:7" s="406" customFormat="1" x14ac:dyDescent="0.25">
      <c r="A157" s="438" t="s">
        <v>602</v>
      </c>
      <c r="B157" s="438" t="s">
        <v>599</v>
      </c>
      <c r="C157" s="481">
        <v>25000000</v>
      </c>
      <c r="D157" s="407">
        <v>40969</v>
      </c>
      <c r="E157" s="407">
        <v>41000</v>
      </c>
      <c r="F157" s="407">
        <v>41030</v>
      </c>
      <c r="G157" s="407">
        <v>41061</v>
      </c>
    </row>
    <row r="158" spans="1:7" s="406" customFormat="1" x14ac:dyDescent="0.25">
      <c r="A158" s="438" t="s">
        <v>603</v>
      </c>
      <c r="B158" s="438" t="s">
        <v>599</v>
      </c>
      <c r="C158" s="481">
        <v>40000000</v>
      </c>
      <c r="D158" s="407">
        <v>40969</v>
      </c>
      <c r="E158" s="407">
        <v>41000</v>
      </c>
      <c r="F158" s="407">
        <v>41030</v>
      </c>
      <c r="G158" s="407">
        <v>41061</v>
      </c>
    </row>
    <row r="159" spans="1:7" s="406" customFormat="1" x14ac:dyDescent="0.25">
      <c r="A159" s="457" t="s">
        <v>282</v>
      </c>
      <c r="B159" s="440"/>
      <c r="C159" s="482">
        <f>SUM(C160:C166)</f>
        <v>45000000</v>
      </c>
      <c r="D159" s="439"/>
      <c r="E159" s="439"/>
      <c r="F159" s="439"/>
      <c r="G159" s="439"/>
    </row>
    <row r="160" spans="1:7" s="406" customFormat="1" x14ac:dyDescent="0.25">
      <c r="A160" s="438" t="s">
        <v>261</v>
      </c>
      <c r="B160" s="438" t="s">
        <v>599</v>
      </c>
      <c r="C160" s="472">
        <v>6500000</v>
      </c>
      <c r="D160" s="407">
        <v>41061</v>
      </c>
      <c r="E160" s="407">
        <v>41091</v>
      </c>
      <c r="F160" s="407">
        <v>41122</v>
      </c>
      <c r="G160" s="407">
        <v>41244</v>
      </c>
    </row>
    <row r="161" spans="1:7" s="406" customFormat="1" x14ac:dyDescent="0.25">
      <c r="A161" s="438" t="s">
        <v>232</v>
      </c>
      <c r="B161" s="438" t="s">
        <v>599</v>
      </c>
      <c r="C161" s="472">
        <v>6500000</v>
      </c>
      <c r="D161" s="407">
        <v>41061</v>
      </c>
      <c r="E161" s="407">
        <v>41091</v>
      </c>
      <c r="F161" s="407">
        <v>41122</v>
      </c>
      <c r="G161" s="407">
        <v>41244</v>
      </c>
    </row>
    <row r="162" spans="1:7" s="406" customFormat="1" x14ac:dyDescent="0.25">
      <c r="A162" s="438" t="s">
        <v>540</v>
      </c>
      <c r="B162" s="438" t="s">
        <v>599</v>
      </c>
      <c r="C162" s="472">
        <v>6500000</v>
      </c>
      <c r="D162" s="407">
        <v>41061</v>
      </c>
      <c r="E162" s="407">
        <v>41091</v>
      </c>
      <c r="F162" s="407">
        <v>41122</v>
      </c>
      <c r="G162" s="407">
        <v>41244</v>
      </c>
    </row>
    <row r="163" spans="1:7" s="406" customFormat="1" x14ac:dyDescent="0.25">
      <c r="A163" s="438" t="s">
        <v>262</v>
      </c>
      <c r="B163" s="438" t="s">
        <v>599</v>
      </c>
      <c r="C163" s="472">
        <v>6500000</v>
      </c>
      <c r="D163" s="407">
        <v>41061</v>
      </c>
      <c r="E163" s="407">
        <v>41091</v>
      </c>
      <c r="F163" s="407">
        <v>41122</v>
      </c>
      <c r="G163" s="407">
        <v>41244</v>
      </c>
    </row>
    <row r="164" spans="1:7" s="406" customFormat="1" x14ac:dyDescent="0.25">
      <c r="A164" s="438" t="s">
        <v>259</v>
      </c>
      <c r="B164" s="438" t="s">
        <v>599</v>
      </c>
      <c r="C164" s="472">
        <v>6500000</v>
      </c>
      <c r="D164" s="407">
        <v>41061</v>
      </c>
      <c r="E164" s="407">
        <v>41091</v>
      </c>
      <c r="F164" s="407">
        <v>41122</v>
      </c>
      <c r="G164" s="407">
        <v>41244</v>
      </c>
    </row>
    <row r="165" spans="1:7" s="406" customFormat="1" x14ac:dyDescent="0.25">
      <c r="A165" s="438" t="s">
        <v>249</v>
      </c>
      <c r="B165" s="438" t="s">
        <v>599</v>
      </c>
      <c r="C165" s="472">
        <v>6500000</v>
      </c>
      <c r="D165" s="407">
        <v>41061</v>
      </c>
      <c r="E165" s="407">
        <v>41091</v>
      </c>
      <c r="F165" s="407">
        <v>41122</v>
      </c>
      <c r="G165" s="407">
        <v>41244</v>
      </c>
    </row>
    <row r="166" spans="1:7" s="406" customFormat="1" x14ac:dyDescent="0.25">
      <c r="A166" s="438" t="s">
        <v>258</v>
      </c>
      <c r="B166" s="438" t="s">
        <v>599</v>
      </c>
      <c r="C166" s="472">
        <v>6000000</v>
      </c>
      <c r="D166" s="407">
        <v>41061</v>
      </c>
      <c r="E166" s="407">
        <v>41091</v>
      </c>
      <c r="F166" s="407">
        <v>41122</v>
      </c>
      <c r="G166" s="407">
        <v>41244</v>
      </c>
    </row>
    <row r="167" spans="1:7" s="406" customFormat="1" ht="22.5" x14ac:dyDescent="0.25">
      <c r="A167" s="457" t="s">
        <v>431</v>
      </c>
      <c r="B167" s="457"/>
      <c r="C167" s="483">
        <v>70000000</v>
      </c>
      <c r="D167" s="441"/>
      <c r="E167" s="441"/>
      <c r="F167" s="441"/>
      <c r="G167" s="441"/>
    </row>
    <row r="168" spans="1:7" s="406" customFormat="1" ht="22.5" x14ac:dyDescent="0.25">
      <c r="A168" s="457" t="s">
        <v>431</v>
      </c>
      <c r="B168" s="438" t="s">
        <v>599</v>
      </c>
      <c r="C168" s="483">
        <v>70000000</v>
      </c>
      <c r="D168" s="407">
        <v>41030</v>
      </c>
      <c r="E168" s="407">
        <v>41091</v>
      </c>
      <c r="F168" s="407">
        <v>41122</v>
      </c>
      <c r="G168" s="407">
        <v>41244</v>
      </c>
    </row>
    <row r="169" spans="1:7" s="406" customFormat="1" x14ac:dyDescent="0.25">
      <c r="A169" s="455" t="s">
        <v>1089</v>
      </c>
      <c r="B169" s="455"/>
      <c r="C169" s="480">
        <f>SUM(C170:C181)</f>
        <v>297000000</v>
      </c>
      <c r="D169" s="437"/>
      <c r="E169" s="437"/>
      <c r="F169" s="437"/>
      <c r="G169" s="437"/>
    </row>
    <row r="170" spans="1:7" s="406" customFormat="1" x14ac:dyDescent="0.25">
      <c r="A170" s="438" t="s">
        <v>1090</v>
      </c>
      <c r="B170" s="438"/>
      <c r="C170" s="481">
        <v>60000000</v>
      </c>
      <c r="D170" s="407">
        <v>40969</v>
      </c>
      <c r="E170" s="407">
        <v>41061</v>
      </c>
      <c r="F170" s="407">
        <v>41091</v>
      </c>
      <c r="G170" s="436" t="s">
        <v>1088</v>
      </c>
    </row>
    <row r="171" spans="1:7" s="406" customFormat="1" x14ac:dyDescent="0.25">
      <c r="A171" s="438" t="s">
        <v>1091</v>
      </c>
      <c r="B171" s="438"/>
      <c r="C171" s="481">
        <v>10000000</v>
      </c>
      <c r="D171" s="407">
        <v>41000</v>
      </c>
      <c r="E171" s="407">
        <v>41030</v>
      </c>
      <c r="F171" s="407">
        <v>41061</v>
      </c>
      <c r="G171" s="407">
        <v>41091</v>
      </c>
    </row>
    <row r="172" spans="1:7" s="406" customFormat="1" x14ac:dyDescent="0.25">
      <c r="A172" s="438" t="s">
        <v>1092</v>
      </c>
      <c r="B172" s="438"/>
      <c r="C172" s="481">
        <v>10000000</v>
      </c>
      <c r="D172" s="407">
        <v>40969</v>
      </c>
      <c r="E172" s="407">
        <v>41000</v>
      </c>
      <c r="F172" s="407">
        <v>41030</v>
      </c>
      <c r="G172" s="407">
        <v>41061</v>
      </c>
    </row>
    <row r="173" spans="1:7" s="406" customFormat="1" x14ac:dyDescent="0.25">
      <c r="A173" s="438" t="s">
        <v>1093</v>
      </c>
      <c r="B173" s="438"/>
      <c r="C173" s="481">
        <v>10000000</v>
      </c>
      <c r="D173" s="407">
        <v>41000</v>
      </c>
      <c r="E173" s="407">
        <v>41030</v>
      </c>
      <c r="F173" s="407">
        <v>41061</v>
      </c>
      <c r="G173" s="407">
        <v>41091</v>
      </c>
    </row>
    <row r="174" spans="1:7" s="406" customFormat="1" x14ac:dyDescent="0.25">
      <c r="A174" s="438" t="s">
        <v>1094</v>
      </c>
      <c r="B174" s="438"/>
      <c r="C174" s="481">
        <v>8000000</v>
      </c>
      <c r="D174" s="407">
        <v>40969</v>
      </c>
      <c r="E174" s="407">
        <v>41000</v>
      </c>
      <c r="F174" s="407">
        <v>41030</v>
      </c>
      <c r="G174" s="407">
        <v>41061</v>
      </c>
    </row>
    <row r="175" spans="1:7" s="406" customFormat="1" x14ac:dyDescent="0.25">
      <c r="A175" s="438" t="s">
        <v>1095</v>
      </c>
      <c r="B175" s="438"/>
      <c r="C175" s="481">
        <v>25000000</v>
      </c>
      <c r="D175" s="407">
        <v>41030</v>
      </c>
      <c r="E175" s="407">
        <v>41061</v>
      </c>
      <c r="F175" s="407">
        <v>41091</v>
      </c>
      <c r="G175" s="436">
        <v>41122</v>
      </c>
    </row>
    <row r="176" spans="1:7" s="406" customFormat="1" x14ac:dyDescent="0.25">
      <c r="A176" s="438" t="s">
        <v>1096</v>
      </c>
      <c r="B176" s="438"/>
      <c r="C176" s="481">
        <v>20000000</v>
      </c>
      <c r="D176" s="407">
        <v>41030</v>
      </c>
      <c r="E176" s="407">
        <v>41061</v>
      </c>
      <c r="F176" s="407">
        <v>41091</v>
      </c>
      <c r="G176" s="436">
        <v>41122</v>
      </c>
    </row>
    <row r="177" spans="1:7" s="406" customFormat="1" x14ac:dyDescent="0.25">
      <c r="A177" s="438" t="s">
        <v>1097</v>
      </c>
      <c r="B177" s="438"/>
      <c r="C177" s="481">
        <v>5000000</v>
      </c>
      <c r="D177" s="407">
        <v>41030</v>
      </c>
      <c r="E177" s="407">
        <v>41061</v>
      </c>
      <c r="F177" s="407">
        <v>41091</v>
      </c>
      <c r="G177" s="436">
        <v>41122</v>
      </c>
    </row>
    <row r="178" spans="1:7" s="406" customFormat="1" x14ac:dyDescent="0.25">
      <c r="A178" s="438" t="s">
        <v>1098</v>
      </c>
      <c r="B178" s="438"/>
      <c r="C178" s="481">
        <v>24000000</v>
      </c>
      <c r="D178" s="407">
        <v>41030</v>
      </c>
      <c r="E178" s="407">
        <v>41061</v>
      </c>
      <c r="F178" s="407">
        <v>41091</v>
      </c>
      <c r="G178" s="436">
        <v>41122</v>
      </c>
    </row>
    <row r="179" spans="1:7" s="406" customFormat="1" x14ac:dyDescent="0.25">
      <c r="A179" s="438" t="s">
        <v>1099</v>
      </c>
      <c r="B179" s="438"/>
      <c r="C179" s="481">
        <v>70000000</v>
      </c>
      <c r="D179" s="407">
        <v>40969</v>
      </c>
      <c r="E179" s="407">
        <v>41061</v>
      </c>
      <c r="F179" s="407">
        <v>41091</v>
      </c>
      <c r="G179" s="436">
        <v>41122</v>
      </c>
    </row>
    <row r="180" spans="1:7" s="406" customFormat="1" x14ac:dyDescent="0.25">
      <c r="A180" s="438" t="s">
        <v>1100</v>
      </c>
      <c r="B180" s="438"/>
      <c r="C180" s="481">
        <v>25000000</v>
      </c>
      <c r="D180" s="407">
        <v>41000</v>
      </c>
      <c r="E180" s="407">
        <v>41030</v>
      </c>
      <c r="F180" s="407">
        <v>41061</v>
      </c>
      <c r="G180" s="407">
        <v>41091</v>
      </c>
    </row>
    <row r="181" spans="1:7" s="406" customFormat="1" x14ac:dyDescent="0.25">
      <c r="A181" s="438" t="s">
        <v>1101</v>
      </c>
      <c r="B181" s="438"/>
      <c r="C181" s="481">
        <v>30000000</v>
      </c>
      <c r="D181" s="407">
        <v>41030</v>
      </c>
      <c r="E181" s="407">
        <v>41061</v>
      </c>
      <c r="F181" s="407">
        <v>41091</v>
      </c>
      <c r="G181" s="407">
        <v>41122</v>
      </c>
    </row>
    <row r="182" spans="1:7" s="406" customFormat="1" x14ac:dyDescent="0.25">
      <c r="A182" s="455" t="s">
        <v>1102</v>
      </c>
      <c r="B182" s="455"/>
      <c r="C182" s="480">
        <f>+C183</f>
        <v>30000000</v>
      </c>
      <c r="D182" s="437"/>
      <c r="E182" s="437"/>
      <c r="F182" s="437"/>
      <c r="G182" s="437"/>
    </row>
    <row r="183" spans="1:7" s="406" customFormat="1" x14ac:dyDescent="0.25">
      <c r="A183" s="438" t="s">
        <v>1103</v>
      </c>
      <c r="B183" s="438"/>
      <c r="C183" s="481">
        <v>30000000</v>
      </c>
      <c r="D183" s="407">
        <v>41030</v>
      </c>
      <c r="E183" s="407">
        <v>41061</v>
      </c>
      <c r="F183" s="407">
        <v>41091</v>
      </c>
      <c r="G183" s="407">
        <v>41122</v>
      </c>
    </row>
    <row r="184" spans="1:7" s="406" customFormat="1" x14ac:dyDescent="0.25">
      <c r="A184" s="455" t="s">
        <v>1104</v>
      </c>
      <c r="B184" s="455"/>
      <c r="C184" s="480">
        <f>+C185</f>
        <v>24000000</v>
      </c>
      <c r="D184" s="437"/>
      <c r="E184" s="437"/>
      <c r="F184" s="437"/>
      <c r="G184" s="437"/>
    </row>
    <row r="185" spans="1:7" s="406" customFormat="1" ht="22.5" x14ac:dyDescent="0.25">
      <c r="A185" s="438" t="s">
        <v>1105</v>
      </c>
      <c r="B185" s="438"/>
      <c r="C185" s="481">
        <v>24000000</v>
      </c>
      <c r="D185" s="407">
        <v>40969</v>
      </c>
      <c r="E185" s="407">
        <v>41000</v>
      </c>
      <c r="F185" s="407">
        <v>41030</v>
      </c>
      <c r="G185" s="407">
        <v>41244</v>
      </c>
    </row>
  </sheetData>
  <mergeCells count="5">
    <mergeCell ref="A2:G2"/>
    <mergeCell ref="A3:G3"/>
    <mergeCell ref="A4:G4"/>
    <mergeCell ref="B6:D6"/>
    <mergeCell ref="E6:G6"/>
  </mergeCells>
  <dataValidations disablePrompts="1" count="1">
    <dataValidation type="list" allowBlank="1" showInputMessage="1" showErrorMessage="1" sqref="IM17:IM29 SI17:SI29 ACE17:ACE29 AMA17:AMA29 AVW17:AVW29 BFS17:BFS29 BPO17:BPO29 BZK17:BZK29 CJG17:CJG29 CTC17:CTC29 DCY17:DCY29 DMU17:DMU29 DWQ17:DWQ29 EGM17:EGM29 EQI17:EQI29 FAE17:FAE29 FKA17:FKA29 FTW17:FTW29 GDS17:GDS29 GNO17:GNO29 GXK17:GXK29 HHG17:HHG29 HRC17:HRC29 IAY17:IAY29 IKU17:IKU29 IUQ17:IUQ29 JEM17:JEM29 JOI17:JOI29 JYE17:JYE29 KIA17:KIA29 KRW17:KRW29 LBS17:LBS29 LLO17:LLO29 LVK17:LVK29 MFG17:MFG29 MPC17:MPC29 MYY17:MYY29 NIU17:NIU29 NSQ17:NSQ29 OCM17:OCM29 OMI17:OMI29 OWE17:OWE29 PGA17:PGA29 PPW17:PPW29 PZS17:PZS29 QJO17:QJO29 QTK17:QTK29 RDG17:RDG29 RNC17:RNC29 RWY17:RWY29 SGU17:SGU29 SQQ17:SQQ29 TAM17:TAM29 TKI17:TKI29 TUE17:TUE29 UEA17:UEA29 UNW17:UNW29 UXS17:UXS29 VHO17:VHO29 VRK17:VRK29 WBG17:WBG29 WLC17:WLC29 WUY17:WUY29 IM65502:IM65514 SI65502:SI65514 ACE65502:ACE65514 AMA65502:AMA65514 AVW65502:AVW65514 BFS65502:BFS65514 BPO65502:BPO65514 BZK65502:BZK65514 CJG65502:CJG65514 CTC65502:CTC65514 DCY65502:DCY65514 DMU65502:DMU65514 DWQ65502:DWQ65514 EGM65502:EGM65514 EQI65502:EQI65514 FAE65502:FAE65514 FKA65502:FKA65514 FTW65502:FTW65514 GDS65502:GDS65514 GNO65502:GNO65514 GXK65502:GXK65514 HHG65502:HHG65514 HRC65502:HRC65514 IAY65502:IAY65514 IKU65502:IKU65514 IUQ65502:IUQ65514 JEM65502:JEM65514 JOI65502:JOI65514 JYE65502:JYE65514 KIA65502:KIA65514 KRW65502:KRW65514 LBS65502:LBS65514 LLO65502:LLO65514 LVK65502:LVK65514 MFG65502:MFG65514 MPC65502:MPC65514 MYY65502:MYY65514 NIU65502:NIU65514 NSQ65502:NSQ65514 OCM65502:OCM65514 OMI65502:OMI65514 OWE65502:OWE65514 PGA65502:PGA65514 PPW65502:PPW65514 PZS65502:PZS65514 QJO65502:QJO65514 QTK65502:QTK65514 RDG65502:RDG65514 RNC65502:RNC65514 RWY65502:RWY65514 SGU65502:SGU65514 SQQ65502:SQQ65514 TAM65502:TAM65514 TKI65502:TKI65514 TUE65502:TUE65514 UEA65502:UEA65514 UNW65502:UNW65514 UXS65502:UXS65514 VHO65502:VHO65514 VRK65502:VRK65514 WBG65502:WBG65514 WLC65502:WLC65514 WUY65502:WUY65514 IM131038:IM131050 SI131038:SI131050 ACE131038:ACE131050 AMA131038:AMA131050 AVW131038:AVW131050 BFS131038:BFS131050 BPO131038:BPO131050 BZK131038:BZK131050 CJG131038:CJG131050 CTC131038:CTC131050 DCY131038:DCY131050 DMU131038:DMU131050 DWQ131038:DWQ131050 EGM131038:EGM131050 EQI131038:EQI131050 FAE131038:FAE131050 FKA131038:FKA131050 FTW131038:FTW131050 GDS131038:GDS131050 GNO131038:GNO131050 GXK131038:GXK131050 HHG131038:HHG131050 HRC131038:HRC131050 IAY131038:IAY131050 IKU131038:IKU131050 IUQ131038:IUQ131050 JEM131038:JEM131050 JOI131038:JOI131050 JYE131038:JYE131050 KIA131038:KIA131050 KRW131038:KRW131050 LBS131038:LBS131050 LLO131038:LLO131050 LVK131038:LVK131050 MFG131038:MFG131050 MPC131038:MPC131050 MYY131038:MYY131050 NIU131038:NIU131050 NSQ131038:NSQ131050 OCM131038:OCM131050 OMI131038:OMI131050 OWE131038:OWE131050 PGA131038:PGA131050 PPW131038:PPW131050 PZS131038:PZS131050 QJO131038:QJO131050 QTK131038:QTK131050 RDG131038:RDG131050 RNC131038:RNC131050 RWY131038:RWY131050 SGU131038:SGU131050 SQQ131038:SQQ131050 TAM131038:TAM131050 TKI131038:TKI131050 TUE131038:TUE131050 UEA131038:UEA131050 UNW131038:UNW131050 UXS131038:UXS131050 VHO131038:VHO131050 VRK131038:VRK131050 WBG131038:WBG131050 WLC131038:WLC131050 WUY131038:WUY131050 IM196574:IM196586 SI196574:SI196586 ACE196574:ACE196586 AMA196574:AMA196586 AVW196574:AVW196586 BFS196574:BFS196586 BPO196574:BPO196586 BZK196574:BZK196586 CJG196574:CJG196586 CTC196574:CTC196586 DCY196574:DCY196586 DMU196574:DMU196586 DWQ196574:DWQ196586 EGM196574:EGM196586 EQI196574:EQI196586 FAE196574:FAE196586 FKA196574:FKA196586 FTW196574:FTW196586 GDS196574:GDS196586 GNO196574:GNO196586 GXK196574:GXK196586 HHG196574:HHG196586 HRC196574:HRC196586 IAY196574:IAY196586 IKU196574:IKU196586 IUQ196574:IUQ196586 JEM196574:JEM196586 JOI196574:JOI196586 JYE196574:JYE196586 KIA196574:KIA196586 KRW196574:KRW196586 LBS196574:LBS196586 LLO196574:LLO196586 LVK196574:LVK196586 MFG196574:MFG196586 MPC196574:MPC196586 MYY196574:MYY196586 NIU196574:NIU196586 NSQ196574:NSQ196586 OCM196574:OCM196586 OMI196574:OMI196586 OWE196574:OWE196586 PGA196574:PGA196586 PPW196574:PPW196586 PZS196574:PZS196586 QJO196574:QJO196586 QTK196574:QTK196586 RDG196574:RDG196586 RNC196574:RNC196586 RWY196574:RWY196586 SGU196574:SGU196586 SQQ196574:SQQ196586 TAM196574:TAM196586 TKI196574:TKI196586 TUE196574:TUE196586 UEA196574:UEA196586 UNW196574:UNW196586 UXS196574:UXS196586 VHO196574:VHO196586 VRK196574:VRK196586 WBG196574:WBG196586 WLC196574:WLC196586 WUY196574:WUY196586 IM262110:IM262122 SI262110:SI262122 ACE262110:ACE262122 AMA262110:AMA262122 AVW262110:AVW262122 BFS262110:BFS262122 BPO262110:BPO262122 BZK262110:BZK262122 CJG262110:CJG262122 CTC262110:CTC262122 DCY262110:DCY262122 DMU262110:DMU262122 DWQ262110:DWQ262122 EGM262110:EGM262122 EQI262110:EQI262122 FAE262110:FAE262122 FKA262110:FKA262122 FTW262110:FTW262122 GDS262110:GDS262122 GNO262110:GNO262122 GXK262110:GXK262122 HHG262110:HHG262122 HRC262110:HRC262122 IAY262110:IAY262122 IKU262110:IKU262122 IUQ262110:IUQ262122 JEM262110:JEM262122 JOI262110:JOI262122 JYE262110:JYE262122 KIA262110:KIA262122 KRW262110:KRW262122 LBS262110:LBS262122 LLO262110:LLO262122 LVK262110:LVK262122 MFG262110:MFG262122 MPC262110:MPC262122 MYY262110:MYY262122 NIU262110:NIU262122 NSQ262110:NSQ262122 OCM262110:OCM262122 OMI262110:OMI262122 OWE262110:OWE262122 PGA262110:PGA262122 PPW262110:PPW262122 PZS262110:PZS262122 QJO262110:QJO262122 QTK262110:QTK262122 RDG262110:RDG262122 RNC262110:RNC262122 RWY262110:RWY262122 SGU262110:SGU262122 SQQ262110:SQQ262122 TAM262110:TAM262122 TKI262110:TKI262122 TUE262110:TUE262122 UEA262110:UEA262122 UNW262110:UNW262122 UXS262110:UXS262122 VHO262110:VHO262122 VRK262110:VRK262122 WBG262110:WBG262122 WLC262110:WLC262122 WUY262110:WUY262122 IM327646:IM327658 SI327646:SI327658 ACE327646:ACE327658 AMA327646:AMA327658 AVW327646:AVW327658 BFS327646:BFS327658 BPO327646:BPO327658 BZK327646:BZK327658 CJG327646:CJG327658 CTC327646:CTC327658 DCY327646:DCY327658 DMU327646:DMU327658 DWQ327646:DWQ327658 EGM327646:EGM327658 EQI327646:EQI327658 FAE327646:FAE327658 FKA327646:FKA327658 FTW327646:FTW327658 GDS327646:GDS327658 GNO327646:GNO327658 GXK327646:GXK327658 HHG327646:HHG327658 HRC327646:HRC327658 IAY327646:IAY327658 IKU327646:IKU327658 IUQ327646:IUQ327658 JEM327646:JEM327658 JOI327646:JOI327658 JYE327646:JYE327658 KIA327646:KIA327658 KRW327646:KRW327658 LBS327646:LBS327658 LLO327646:LLO327658 LVK327646:LVK327658 MFG327646:MFG327658 MPC327646:MPC327658 MYY327646:MYY327658 NIU327646:NIU327658 NSQ327646:NSQ327658 OCM327646:OCM327658 OMI327646:OMI327658 OWE327646:OWE327658 PGA327646:PGA327658 PPW327646:PPW327658 PZS327646:PZS327658 QJO327646:QJO327658 QTK327646:QTK327658 RDG327646:RDG327658 RNC327646:RNC327658 RWY327646:RWY327658 SGU327646:SGU327658 SQQ327646:SQQ327658 TAM327646:TAM327658 TKI327646:TKI327658 TUE327646:TUE327658 UEA327646:UEA327658 UNW327646:UNW327658 UXS327646:UXS327658 VHO327646:VHO327658 VRK327646:VRK327658 WBG327646:WBG327658 WLC327646:WLC327658 WUY327646:WUY327658 IM393182:IM393194 SI393182:SI393194 ACE393182:ACE393194 AMA393182:AMA393194 AVW393182:AVW393194 BFS393182:BFS393194 BPO393182:BPO393194 BZK393182:BZK393194 CJG393182:CJG393194 CTC393182:CTC393194 DCY393182:DCY393194 DMU393182:DMU393194 DWQ393182:DWQ393194 EGM393182:EGM393194 EQI393182:EQI393194 FAE393182:FAE393194 FKA393182:FKA393194 FTW393182:FTW393194 GDS393182:GDS393194 GNO393182:GNO393194 GXK393182:GXK393194 HHG393182:HHG393194 HRC393182:HRC393194 IAY393182:IAY393194 IKU393182:IKU393194 IUQ393182:IUQ393194 JEM393182:JEM393194 JOI393182:JOI393194 JYE393182:JYE393194 KIA393182:KIA393194 KRW393182:KRW393194 LBS393182:LBS393194 LLO393182:LLO393194 LVK393182:LVK393194 MFG393182:MFG393194 MPC393182:MPC393194 MYY393182:MYY393194 NIU393182:NIU393194 NSQ393182:NSQ393194 OCM393182:OCM393194 OMI393182:OMI393194 OWE393182:OWE393194 PGA393182:PGA393194 PPW393182:PPW393194 PZS393182:PZS393194 QJO393182:QJO393194 QTK393182:QTK393194 RDG393182:RDG393194 RNC393182:RNC393194 RWY393182:RWY393194 SGU393182:SGU393194 SQQ393182:SQQ393194 TAM393182:TAM393194 TKI393182:TKI393194 TUE393182:TUE393194 UEA393182:UEA393194 UNW393182:UNW393194 UXS393182:UXS393194 VHO393182:VHO393194 VRK393182:VRK393194 WBG393182:WBG393194 WLC393182:WLC393194 WUY393182:WUY393194 IM458718:IM458730 SI458718:SI458730 ACE458718:ACE458730 AMA458718:AMA458730 AVW458718:AVW458730 BFS458718:BFS458730 BPO458718:BPO458730 BZK458718:BZK458730 CJG458718:CJG458730 CTC458718:CTC458730 DCY458718:DCY458730 DMU458718:DMU458730 DWQ458718:DWQ458730 EGM458718:EGM458730 EQI458718:EQI458730 FAE458718:FAE458730 FKA458718:FKA458730 FTW458718:FTW458730 GDS458718:GDS458730 GNO458718:GNO458730 GXK458718:GXK458730 HHG458718:HHG458730 HRC458718:HRC458730 IAY458718:IAY458730 IKU458718:IKU458730 IUQ458718:IUQ458730 JEM458718:JEM458730 JOI458718:JOI458730 JYE458718:JYE458730 KIA458718:KIA458730 KRW458718:KRW458730 LBS458718:LBS458730 LLO458718:LLO458730 LVK458718:LVK458730 MFG458718:MFG458730 MPC458718:MPC458730 MYY458718:MYY458730 NIU458718:NIU458730 NSQ458718:NSQ458730 OCM458718:OCM458730 OMI458718:OMI458730 OWE458718:OWE458730 PGA458718:PGA458730 PPW458718:PPW458730 PZS458718:PZS458730 QJO458718:QJO458730 QTK458718:QTK458730 RDG458718:RDG458730 RNC458718:RNC458730 RWY458718:RWY458730 SGU458718:SGU458730 SQQ458718:SQQ458730 TAM458718:TAM458730 TKI458718:TKI458730 TUE458718:TUE458730 UEA458718:UEA458730 UNW458718:UNW458730 UXS458718:UXS458730 VHO458718:VHO458730 VRK458718:VRK458730 WBG458718:WBG458730 WLC458718:WLC458730 WUY458718:WUY458730 IM524254:IM524266 SI524254:SI524266 ACE524254:ACE524266 AMA524254:AMA524266 AVW524254:AVW524266 BFS524254:BFS524266 BPO524254:BPO524266 BZK524254:BZK524266 CJG524254:CJG524266 CTC524254:CTC524266 DCY524254:DCY524266 DMU524254:DMU524266 DWQ524254:DWQ524266 EGM524254:EGM524266 EQI524254:EQI524266 FAE524254:FAE524266 FKA524254:FKA524266 FTW524254:FTW524266 GDS524254:GDS524266 GNO524254:GNO524266 GXK524254:GXK524266 HHG524254:HHG524266 HRC524254:HRC524266 IAY524254:IAY524266 IKU524254:IKU524266 IUQ524254:IUQ524266 JEM524254:JEM524266 JOI524254:JOI524266 JYE524254:JYE524266 KIA524254:KIA524266 KRW524254:KRW524266 LBS524254:LBS524266 LLO524254:LLO524266 LVK524254:LVK524266 MFG524254:MFG524266 MPC524254:MPC524266 MYY524254:MYY524266 NIU524254:NIU524266 NSQ524254:NSQ524266 OCM524254:OCM524266 OMI524254:OMI524266 OWE524254:OWE524266 PGA524254:PGA524266 PPW524254:PPW524266 PZS524254:PZS524266 QJO524254:QJO524266 QTK524254:QTK524266 RDG524254:RDG524266 RNC524254:RNC524266 RWY524254:RWY524266 SGU524254:SGU524266 SQQ524254:SQQ524266 TAM524254:TAM524266 TKI524254:TKI524266 TUE524254:TUE524266 UEA524254:UEA524266 UNW524254:UNW524266 UXS524254:UXS524266 VHO524254:VHO524266 VRK524254:VRK524266 WBG524254:WBG524266 WLC524254:WLC524266 WUY524254:WUY524266 IM589790:IM589802 SI589790:SI589802 ACE589790:ACE589802 AMA589790:AMA589802 AVW589790:AVW589802 BFS589790:BFS589802 BPO589790:BPO589802 BZK589790:BZK589802 CJG589790:CJG589802 CTC589790:CTC589802 DCY589790:DCY589802 DMU589790:DMU589802 DWQ589790:DWQ589802 EGM589790:EGM589802 EQI589790:EQI589802 FAE589790:FAE589802 FKA589790:FKA589802 FTW589790:FTW589802 GDS589790:GDS589802 GNO589790:GNO589802 GXK589790:GXK589802 HHG589790:HHG589802 HRC589790:HRC589802 IAY589790:IAY589802 IKU589790:IKU589802 IUQ589790:IUQ589802 JEM589790:JEM589802 JOI589790:JOI589802 JYE589790:JYE589802 KIA589790:KIA589802 KRW589790:KRW589802 LBS589790:LBS589802 LLO589790:LLO589802 LVK589790:LVK589802 MFG589790:MFG589802 MPC589790:MPC589802 MYY589790:MYY589802 NIU589790:NIU589802 NSQ589790:NSQ589802 OCM589790:OCM589802 OMI589790:OMI589802 OWE589790:OWE589802 PGA589790:PGA589802 PPW589790:PPW589802 PZS589790:PZS589802 QJO589790:QJO589802 QTK589790:QTK589802 RDG589790:RDG589802 RNC589790:RNC589802 RWY589790:RWY589802 SGU589790:SGU589802 SQQ589790:SQQ589802 TAM589790:TAM589802 TKI589790:TKI589802 TUE589790:TUE589802 UEA589790:UEA589802 UNW589790:UNW589802 UXS589790:UXS589802 VHO589790:VHO589802 VRK589790:VRK589802 WBG589790:WBG589802 WLC589790:WLC589802 WUY589790:WUY589802 IM655326:IM655338 SI655326:SI655338 ACE655326:ACE655338 AMA655326:AMA655338 AVW655326:AVW655338 BFS655326:BFS655338 BPO655326:BPO655338 BZK655326:BZK655338 CJG655326:CJG655338 CTC655326:CTC655338 DCY655326:DCY655338 DMU655326:DMU655338 DWQ655326:DWQ655338 EGM655326:EGM655338 EQI655326:EQI655338 FAE655326:FAE655338 FKA655326:FKA655338 FTW655326:FTW655338 GDS655326:GDS655338 GNO655326:GNO655338 GXK655326:GXK655338 HHG655326:HHG655338 HRC655326:HRC655338 IAY655326:IAY655338 IKU655326:IKU655338 IUQ655326:IUQ655338 JEM655326:JEM655338 JOI655326:JOI655338 JYE655326:JYE655338 KIA655326:KIA655338 KRW655326:KRW655338 LBS655326:LBS655338 LLO655326:LLO655338 LVK655326:LVK655338 MFG655326:MFG655338 MPC655326:MPC655338 MYY655326:MYY655338 NIU655326:NIU655338 NSQ655326:NSQ655338 OCM655326:OCM655338 OMI655326:OMI655338 OWE655326:OWE655338 PGA655326:PGA655338 PPW655326:PPW655338 PZS655326:PZS655338 QJO655326:QJO655338 QTK655326:QTK655338 RDG655326:RDG655338 RNC655326:RNC655338 RWY655326:RWY655338 SGU655326:SGU655338 SQQ655326:SQQ655338 TAM655326:TAM655338 TKI655326:TKI655338 TUE655326:TUE655338 UEA655326:UEA655338 UNW655326:UNW655338 UXS655326:UXS655338 VHO655326:VHO655338 VRK655326:VRK655338 WBG655326:WBG655338 WLC655326:WLC655338 WUY655326:WUY655338 IM720862:IM720874 SI720862:SI720874 ACE720862:ACE720874 AMA720862:AMA720874 AVW720862:AVW720874 BFS720862:BFS720874 BPO720862:BPO720874 BZK720862:BZK720874 CJG720862:CJG720874 CTC720862:CTC720874 DCY720862:DCY720874 DMU720862:DMU720874 DWQ720862:DWQ720874 EGM720862:EGM720874 EQI720862:EQI720874 FAE720862:FAE720874 FKA720862:FKA720874 FTW720862:FTW720874 GDS720862:GDS720874 GNO720862:GNO720874 GXK720862:GXK720874 HHG720862:HHG720874 HRC720862:HRC720874 IAY720862:IAY720874 IKU720862:IKU720874 IUQ720862:IUQ720874 JEM720862:JEM720874 JOI720862:JOI720874 JYE720862:JYE720874 KIA720862:KIA720874 KRW720862:KRW720874 LBS720862:LBS720874 LLO720862:LLO720874 LVK720862:LVK720874 MFG720862:MFG720874 MPC720862:MPC720874 MYY720862:MYY720874 NIU720862:NIU720874 NSQ720862:NSQ720874 OCM720862:OCM720874 OMI720862:OMI720874 OWE720862:OWE720874 PGA720862:PGA720874 PPW720862:PPW720874 PZS720862:PZS720874 QJO720862:QJO720874 QTK720862:QTK720874 RDG720862:RDG720874 RNC720862:RNC720874 RWY720862:RWY720874 SGU720862:SGU720874 SQQ720862:SQQ720874 TAM720862:TAM720874 TKI720862:TKI720874 TUE720862:TUE720874 UEA720862:UEA720874 UNW720862:UNW720874 UXS720862:UXS720874 VHO720862:VHO720874 VRK720862:VRK720874 WBG720862:WBG720874 WLC720862:WLC720874 WUY720862:WUY720874 IM786398:IM786410 SI786398:SI786410 ACE786398:ACE786410 AMA786398:AMA786410 AVW786398:AVW786410 BFS786398:BFS786410 BPO786398:BPO786410 BZK786398:BZK786410 CJG786398:CJG786410 CTC786398:CTC786410 DCY786398:DCY786410 DMU786398:DMU786410 DWQ786398:DWQ786410 EGM786398:EGM786410 EQI786398:EQI786410 FAE786398:FAE786410 FKA786398:FKA786410 FTW786398:FTW786410 GDS786398:GDS786410 GNO786398:GNO786410 GXK786398:GXK786410 HHG786398:HHG786410 HRC786398:HRC786410 IAY786398:IAY786410 IKU786398:IKU786410 IUQ786398:IUQ786410 JEM786398:JEM786410 JOI786398:JOI786410 JYE786398:JYE786410 KIA786398:KIA786410 KRW786398:KRW786410 LBS786398:LBS786410 LLO786398:LLO786410 LVK786398:LVK786410 MFG786398:MFG786410 MPC786398:MPC786410 MYY786398:MYY786410 NIU786398:NIU786410 NSQ786398:NSQ786410 OCM786398:OCM786410 OMI786398:OMI786410 OWE786398:OWE786410 PGA786398:PGA786410 PPW786398:PPW786410 PZS786398:PZS786410 QJO786398:QJO786410 QTK786398:QTK786410 RDG786398:RDG786410 RNC786398:RNC786410 RWY786398:RWY786410 SGU786398:SGU786410 SQQ786398:SQQ786410 TAM786398:TAM786410 TKI786398:TKI786410 TUE786398:TUE786410 UEA786398:UEA786410 UNW786398:UNW786410 UXS786398:UXS786410 VHO786398:VHO786410 VRK786398:VRK786410 WBG786398:WBG786410 WLC786398:WLC786410 WUY786398:WUY786410 IM851934:IM851946 SI851934:SI851946 ACE851934:ACE851946 AMA851934:AMA851946 AVW851934:AVW851946 BFS851934:BFS851946 BPO851934:BPO851946 BZK851934:BZK851946 CJG851934:CJG851946 CTC851934:CTC851946 DCY851934:DCY851946 DMU851934:DMU851946 DWQ851934:DWQ851946 EGM851934:EGM851946 EQI851934:EQI851946 FAE851934:FAE851946 FKA851934:FKA851946 FTW851934:FTW851946 GDS851934:GDS851946 GNO851934:GNO851946 GXK851934:GXK851946 HHG851934:HHG851946 HRC851934:HRC851946 IAY851934:IAY851946 IKU851934:IKU851946 IUQ851934:IUQ851946 JEM851934:JEM851946 JOI851934:JOI851946 JYE851934:JYE851946 KIA851934:KIA851946 KRW851934:KRW851946 LBS851934:LBS851946 LLO851934:LLO851946 LVK851934:LVK851946 MFG851934:MFG851946 MPC851934:MPC851946 MYY851934:MYY851946 NIU851934:NIU851946 NSQ851934:NSQ851946 OCM851934:OCM851946 OMI851934:OMI851946 OWE851934:OWE851946 PGA851934:PGA851946 PPW851934:PPW851946 PZS851934:PZS851946 QJO851934:QJO851946 QTK851934:QTK851946 RDG851934:RDG851946 RNC851934:RNC851946 RWY851934:RWY851946 SGU851934:SGU851946 SQQ851934:SQQ851946 TAM851934:TAM851946 TKI851934:TKI851946 TUE851934:TUE851946 UEA851934:UEA851946 UNW851934:UNW851946 UXS851934:UXS851946 VHO851934:VHO851946 VRK851934:VRK851946 WBG851934:WBG851946 WLC851934:WLC851946 WUY851934:WUY851946 IM917470:IM917482 SI917470:SI917482 ACE917470:ACE917482 AMA917470:AMA917482 AVW917470:AVW917482 BFS917470:BFS917482 BPO917470:BPO917482 BZK917470:BZK917482 CJG917470:CJG917482 CTC917470:CTC917482 DCY917470:DCY917482 DMU917470:DMU917482 DWQ917470:DWQ917482 EGM917470:EGM917482 EQI917470:EQI917482 FAE917470:FAE917482 FKA917470:FKA917482 FTW917470:FTW917482 GDS917470:GDS917482 GNO917470:GNO917482 GXK917470:GXK917482 HHG917470:HHG917482 HRC917470:HRC917482 IAY917470:IAY917482 IKU917470:IKU917482 IUQ917470:IUQ917482 JEM917470:JEM917482 JOI917470:JOI917482 JYE917470:JYE917482 KIA917470:KIA917482 KRW917470:KRW917482 LBS917470:LBS917482 LLO917470:LLO917482 LVK917470:LVK917482 MFG917470:MFG917482 MPC917470:MPC917482 MYY917470:MYY917482 NIU917470:NIU917482 NSQ917470:NSQ917482 OCM917470:OCM917482 OMI917470:OMI917482 OWE917470:OWE917482 PGA917470:PGA917482 PPW917470:PPW917482 PZS917470:PZS917482 QJO917470:QJO917482 QTK917470:QTK917482 RDG917470:RDG917482 RNC917470:RNC917482 RWY917470:RWY917482 SGU917470:SGU917482 SQQ917470:SQQ917482 TAM917470:TAM917482 TKI917470:TKI917482 TUE917470:TUE917482 UEA917470:UEA917482 UNW917470:UNW917482 UXS917470:UXS917482 VHO917470:VHO917482 VRK917470:VRK917482 WBG917470:WBG917482 WLC917470:WLC917482 WUY917470:WUY917482 IM983006:IM983018 SI983006:SI983018 ACE983006:ACE983018 AMA983006:AMA983018 AVW983006:AVW983018 BFS983006:BFS983018 BPO983006:BPO983018 BZK983006:BZK983018 CJG983006:CJG983018 CTC983006:CTC983018 DCY983006:DCY983018 DMU983006:DMU983018 DWQ983006:DWQ983018 EGM983006:EGM983018 EQI983006:EQI983018 FAE983006:FAE983018 FKA983006:FKA983018 FTW983006:FTW983018 GDS983006:GDS983018 GNO983006:GNO983018 GXK983006:GXK983018 HHG983006:HHG983018 HRC983006:HRC983018 IAY983006:IAY983018 IKU983006:IKU983018 IUQ983006:IUQ983018 JEM983006:JEM983018 JOI983006:JOI983018 JYE983006:JYE983018 KIA983006:KIA983018 KRW983006:KRW983018 LBS983006:LBS983018 LLO983006:LLO983018 LVK983006:LVK983018 MFG983006:MFG983018 MPC983006:MPC983018 MYY983006:MYY983018 NIU983006:NIU983018 NSQ983006:NSQ983018 OCM983006:OCM983018 OMI983006:OMI983018 OWE983006:OWE983018 PGA983006:PGA983018 PPW983006:PPW983018 PZS983006:PZS983018 QJO983006:QJO983018 QTK983006:QTK983018 RDG983006:RDG983018 RNC983006:RNC983018 RWY983006:RWY983018 SGU983006:SGU983018 SQQ983006:SQQ983018 TAM983006:TAM983018 TKI983006:TKI983018 TUE983006:TUE983018 UEA983006:UEA983018 UNW983006:UNW983018 UXS983006:UXS983018 VHO983006:VHO983018 VRK983006:VRK983018 WBG983006:WBG983018 WLC983006:WLC983018 WUY983006:WUY983018 IP17:IP29 SL17:SL29 ACH17:ACH29 AMD17:AMD29 AVZ17:AVZ29 BFV17:BFV29 BPR17:BPR29 BZN17:BZN29 CJJ17:CJJ29 CTF17:CTF29 DDB17:DDB29 DMX17:DMX29 DWT17:DWT29 EGP17:EGP29 EQL17:EQL29 FAH17:FAH29 FKD17:FKD29 FTZ17:FTZ29 GDV17:GDV29 GNR17:GNR29 GXN17:GXN29 HHJ17:HHJ29 HRF17:HRF29 IBB17:IBB29 IKX17:IKX29 IUT17:IUT29 JEP17:JEP29 JOL17:JOL29 JYH17:JYH29 KID17:KID29 KRZ17:KRZ29 LBV17:LBV29 LLR17:LLR29 LVN17:LVN29 MFJ17:MFJ29 MPF17:MPF29 MZB17:MZB29 NIX17:NIX29 NST17:NST29 OCP17:OCP29 OML17:OML29 OWH17:OWH29 PGD17:PGD29 PPZ17:PPZ29 PZV17:PZV29 QJR17:QJR29 QTN17:QTN29 RDJ17:RDJ29 RNF17:RNF29 RXB17:RXB29 SGX17:SGX29 SQT17:SQT29 TAP17:TAP29 TKL17:TKL29 TUH17:TUH29 UED17:UED29 UNZ17:UNZ29 UXV17:UXV29 VHR17:VHR29 VRN17:VRN29 WBJ17:WBJ29 WLF17:WLF29 WVB17:WVB29 IP65502:IP65514 SL65502:SL65514 ACH65502:ACH65514 AMD65502:AMD65514 AVZ65502:AVZ65514 BFV65502:BFV65514 BPR65502:BPR65514 BZN65502:BZN65514 CJJ65502:CJJ65514 CTF65502:CTF65514 DDB65502:DDB65514 DMX65502:DMX65514 DWT65502:DWT65514 EGP65502:EGP65514 EQL65502:EQL65514 FAH65502:FAH65514 FKD65502:FKD65514 FTZ65502:FTZ65514 GDV65502:GDV65514 GNR65502:GNR65514 GXN65502:GXN65514 HHJ65502:HHJ65514 HRF65502:HRF65514 IBB65502:IBB65514 IKX65502:IKX65514 IUT65502:IUT65514 JEP65502:JEP65514 JOL65502:JOL65514 JYH65502:JYH65514 KID65502:KID65514 KRZ65502:KRZ65514 LBV65502:LBV65514 LLR65502:LLR65514 LVN65502:LVN65514 MFJ65502:MFJ65514 MPF65502:MPF65514 MZB65502:MZB65514 NIX65502:NIX65514 NST65502:NST65514 OCP65502:OCP65514 OML65502:OML65514 OWH65502:OWH65514 PGD65502:PGD65514 PPZ65502:PPZ65514 PZV65502:PZV65514 QJR65502:QJR65514 QTN65502:QTN65514 RDJ65502:RDJ65514 RNF65502:RNF65514 RXB65502:RXB65514 SGX65502:SGX65514 SQT65502:SQT65514 TAP65502:TAP65514 TKL65502:TKL65514 TUH65502:TUH65514 UED65502:UED65514 UNZ65502:UNZ65514 UXV65502:UXV65514 VHR65502:VHR65514 VRN65502:VRN65514 WBJ65502:WBJ65514 WLF65502:WLF65514 WVB65502:WVB65514 IP131038:IP131050 SL131038:SL131050 ACH131038:ACH131050 AMD131038:AMD131050 AVZ131038:AVZ131050 BFV131038:BFV131050 BPR131038:BPR131050 BZN131038:BZN131050 CJJ131038:CJJ131050 CTF131038:CTF131050 DDB131038:DDB131050 DMX131038:DMX131050 DWT131038:DWT131050 EGP131038:EGP131050 EQL131038:EQL131050 FAH131038:FAH131050 FKD131038:FKD131050 FTZ131038:FTZ131050 GDV131038:GDV131050 GNR131038:GNR131050 GXN131038:GXN131050 HHJ131038:HHJ131050 HRF131038:HRF131050 IBB131038:IBB131050 IKX131038:IKX131050 IUT131038:IUT131050 JEP131038:JEP131050 JOL131038:JOL131050 JYH131038:JYH131050 KID131038:KID131050 KRZ131038:KRZ131050 LBV131038:LBV131050 LLR131038:LLR131050 LVN131038:LVN131050 MFJ131038:MFJ131050 MPF131038:MPF131050 MZB131038:MZB131050 NIX131038:NIX131050 NST131038:NST131050 OCP131038:OCP131050 OML131038:OML131050 OWH131038:OWH131050 PGD131038:PGD131050 PPZ131038:PPZ131050 PZV131038:PZV131050 QJR131038:QJR131050 QTN131038:QTN131050 RDJ131038:RDJ131050 RNF131038:RNF131050 RXB131038:RXB131050 SGX131038:SGX131050 SQT131038:SQT131050 TAP131038:TAP131050 TKL131038:TKL131050 TUH131038:TUH131050 UED131038:UED131050 UNZ131038:UNZ131050 UXV131038:UXV131050 VHR131038:VHR131050 VRN131038:VRN131050 WBJ131038:WBJ131050 WLF131038:WLF131050 WVB131038:WVB131050 IP196574:IP196586 SL196574:SL196586 ACH196574:ACH196586 AMD196574:AMD196586 AVZ196574:AVZ196586 BFV196574:BFV196586 BPR196574:BPR196586 BZN196574:BZN196586 CJJ196574:CJJ196586 CTF196574:CTF196586 DDB196574:DDB196586 DMX196574:DMX196586 DWT196574:DWT196586 EGP196574:EGP196586 EQL196574:EQL196586 FAH196574:FAH196586 FKD196574:FKD196586 FTZ196574:FTZ196586 GDV196574:GDV196586 GNR196574:GNR196586 GXN196574:GXN196586 HHJ196574:HHJ196586 HRF196574:HRF196586 IBB196574:IBB196586 IKX196574:IKX196586 IUT196574:IUT196586 JEP196574:JEP196586 JOL196574:JOL196586 JYH196574:JYH196586 KID196574:KID196586 KRZ196574:KRZ196586 LBV196574:LBV196586 LLR196574:LLR196586 LVN196574:LVN196586 MFJ196574:MFJ196586 MPF196574:MPF196586 MZB196574:MZB196586 NIX196574:NIX196586 NST196574:NST196586 OCP196574:OCP196586 OML196574:OML196586 OWH196574:OWH196586 PGD196574:PGD196586 PPZ196574:PPZ196586 PZV196574:PZV196586 QJR196574:QJR196586 QTN196574:QTN196586 RDJ196574:RDJ196586 RNF196574:RNF196586 RXB196574:RXB196586 SGX196574:SGX196586 SQT196574:SQT196586 TAP196574:TAP196586 TKL196574:TKL196586 TUH196574:TUH196586 UED196574:UED196586 UNZ196574:UNZ196586 UXV196574:UXV196586 VHR196574:VHR196586 VRN196574:VRN196586 WBJ196574:WBJ196586 WLF196574:WLF196586 WVB196574:WVB196586 IP262110:IP262122 SL262110:SL262122 ACH262110:ACH262122 AMD262110:AMD262122 AVZ262110:AVZ262122 BFV262110:BFV262122 BPR262110:BPR262122 BZN262110:BZN262122 CJJ262110:CJJ262122 CTF262110:CTF262122 DDB262110:DDB262122 DMX262110:DMX262122 DWT262110:DWT262122 EGP262110:EGP262122 EQL262110:EQL262122 FAH262110:FAH262122 FKD262110:FKD262122 FTZ262110:FTZ262122 GDV262110:GDV262122 GNR262110:GNR262122 GXN262110:GXN262122 HHJ262110:HHJ262122 HRF262110:HRF262122 IBB262110:IBB262122 IKX262110:IKX262122 IUT262110:IUT262122 JEP262110:JEP262122 JOL262110:JOL262122 JYH262110:JYH262122 KID262110:KID262122 KRZ262110:KRZ262122 LBV262110:LBV262122 LLR262110:LLR262122 LVN262110:LVN262122 MFJ262110:MFJ262122 MPF262110:MPF262122 MZB262110:MZB262122 NIX262110:NIX262122 NST262110:NST262122 OCP262110:OCP262122 OML262110:OML262122 OWH262110:OWH262122 PGD262110:PGD262122 PPZ262110:PPZ262122 PZV262110:PZV262122 QJR262110:QJR262122 QTN262110:QTN262122 RDJ262110:RDJ262122 RNF262110:RNF262122 RXB262110:RXB262122 SGX262110:SGX262122 SQT262110:SQT262122 TAP262110:TAP262122 TKL262110:TKL262122 TUH262110:TUH262122 UED262110:UED262122 UNZ262110:UNZ262122 UXV262110:UXV262122 VHR262110:VHR262122 VRN262110:VRN262122 WBJ262110:WBJ262122 WLF262110:WLF262122 WVB262110:WVB262122 IP327646:IP327658 SL327646:SL327658 ACH327646:ACH327658 AMD327646:AMD327658 AVZ327646:AVZ327658 BFV327646:BFV327658 BPR327646:BPR327658 BZN327646:BZN327658 CJJ327646:CJJ327658 CTF327646:CTF327658 DDB327646:DDB327658 DMX327646:DMX327658 DWT327646:DWT327658 EGP327646:EGP327658 EQL327646:EQL327658 FAH327646:FAH327658 FKD327646:FKD327658 FTZ327646:FTZ327658 GDV327646:GDV327658 GNR327646:GNR327658 GXN327646:GXN327658 HHJ327646:HHJ327658 HRF327646:HRF327658 IBB327646:IBB327658 IKX327646:IKX327658 IUT327646:IUT327658 JEP327646:JEP327658 JOL327646:JOL327658 JYH327646:JYH327658 KID327646:KID327658 KRZ327646:KRZ327658 LBV327646:LBV327658 LLR327646:LLR327658 LVN327646:LVN327658 MFJ327646:MFJ327658 MPF327646:MPF327658 MZB327646:MZB327658 NIX327646:NIX327658 NST327646:NST327658 OCP327646:OCP327658 OML327646:OML327658 OWH327646:OWH327658 PGD327646:PGD327658 PPZ327646:PPZ327658 PZV327646:PZV327658 QJR327646:QJR327658 QTN327646:QTN327658 RDJ327646:RDJ327658 RNF327646:RNF327658 RXB327646:RXB327658 SGX327646:SGX327658 SQT327646:SQT327658 TAP327646:TAP327658 TKL327646:TKL327658 TUH327646:TUH327658 UED327646:UED327658 UNZ327646:UNZ327658 UXV327646:UXV327658 VHR327646:VHR327658 VRN327646:VRN327658 WBJ327646:WBJ327658 WLF327646:WLF327658 WVB327646:WVB327658 IP393182:IP393194 SL393182:SL393194 ACH393182:ACH393194 AMD393182:AMD393194 AVZ393182:AVZ393194 BFV393182:BFV393194 BPR393182:BPR393194 BZN393182:BZN393194 CJJ393182:CJJ393194 CTF393182:CTF393194 DDB393182:DDB393194 DMX393182:DMX393194 DWT393182:DWT393194 EGP393182:EGP393194 EQL393182:EQL393194 FAH393182:FAH393194 FKD393182:FKD393194 FTZ393182:FTZ393194 GDV393182:GDV393194 GNR393182:GNR393194 GXN393182:GXN393194 HHJ393182:HHJ393194 HRF393182:HRF393194 IBB393182:IBB393194 IKX393182:IKX393194 IUT393182:IUT393194 JEP393182:JEP393194 JOL393182:JOL393194 JYH393182:JYH393194 KID393182:KID393194 KRZ393182:KRZ393194 LBV393182:LBV393194 LLR393182:LLR393194 LVN393182:LVN393194 MFJ393182:MFJ393194 MPF393182:MPF393194 MZB393182:MZB393194 NIX393182:NIX393194 NST393182:NST393194 OCP393182:OCP393194 OML393182:OML393194 OWH393182:OWH393194 PGD393182:PGD393194 PPZ393182:PPZ393194 PZV393182:PZV393194 QJR393182:QJR393194 QTN393182:QTN393194 RDJ393182:RDJ393194 RNF393182:RNF393194 RXB393182:RXB393194 SGX393182:SGX393194 SQT393182:SQT393194 TAP393182:TAP393194 TKL393182:TKL393194 TUH393182:TUH393194 UED393182:UED393194 UNZ393182:UNZ393194 UXV393182:UXV393194 VHR393182:VHR393194 VRN393182:VRN393194 WBJ393182:WBJ393194 WLF393182:WLF393194 WVB393182:WVB393194 IP458718:IP458730 SL458718:SL458730 ACH458718:ACH458730 AMD458718:AMD458730 AVZ458718:AVZ458730 BFV458718:BFV458730 BPR458718:BPR458730 BZN458718:BZN458730 CJJ458718:CJJ458730 CTF458718:CTF458730 DDB458718:DDB458730 DMX458718:DMX458730 DWT458718:DWT458730 EGP458718:EGP458730 EQL458718:EQL458730 FAH458718:FAH458730 FKD458718:FKD458730 FTZ458718:FTZ458730 GDV458718:GDV458730 GNR458718:GNR458730 GXN458718:GXN458730 HHJ458718:HHJ458730 HRF458718:HRF458730 IBB458718:IBB458730 IKX458718:IKX458730 IUT458718:IUT458730 JEP458718:JEP458730 JOL458718:JOL458730 JYH458718:JYH458730 KID458718:KID458730 KRZ458718:KRZ458730 LBV458718:LBV458730 LLR458718:LLR458730 LVN458718:LVN458730 MFJ458718:MFJ458730 MPF458718:MPF458730 MZB458718:MZB458730 NIX458718:NIX458730 NST458718:NST458730 OCP458718:OCP458730 OML458718:OML458730 OWH458718:OWH458730 PGD458718:PGD458730 PPZ458718:PPZ458730 PZV458718:PZV458730 QJR458718:QJR458730 QTN458718:QTN458730 RDJ458718:RDJ458730 RNF458718:RNF458730 RXB458718:RXB458730 SGX458718:SGX458730 SQT458718:SQT458730 TAP458718:TAP458730 TKL458718:TKL458730 TUH458718:TUH458730 UED458718:UED458730 UNZ458718:UNZ458730 UXV458718:UXV458730 VHR458718:VHR458730 VRN458718:VRN458730 WBJ458718:WBJ458730 WLF458718:WLF458730 WVB458718:WVB458730 IP524254:IP524266 SL524254:SL524266 ACH524254:ACH524266 AMD524254:AMD524266 AVZ524254:AVZ524266 BFV524254:BFV524266 BPR524254:BPR524266 BZN524254:BZN524266 CJJ524254:CJJ524266 CTF524254:CTF524266 DDB524254:DDB524266 DMX524254:DMX524266 DWT524254:DWT524266 EGP524254:EGP524266 EQL524254:EQL524266 FAH524254:FAH524266 FKD524254:FKD524266 FTZ524254:FTZ524266 GDV524254:GDV524266 GNR524254:GNR524266 GXN524254:GXN524266 HHJ524254:HHJ524266 HRF524254:HRF524266 IBB524254:IBB524266 IKX524254:IKX524266 IUT524254:IUT524266 JEP524254:JEP524266 JOL524254:JOL524266 JYH524254:JYH524266 KID524254:KID524266 KRZ524254:KRZ524266 LBV524254:LBV524266 LLR524254:LLR524266 LVN524254:LVN524266 MFJ524254:MFJ524266 MPF524254:MPF524266 MZB524254:MZB524266 NIX524254:NIX524266 NST524254:NST524266 OCP524254:OCP524266 OML524254:OML524266 OWH524254:OWH524266 PGD524254:PGD524266 PPZ524254:PPZ524266 PZV524254:PZV524266 QJR524254:QJR524266 QTN524254:QTN524266 RDJ524254:RDJ524266 RNF524254:RNF524266 RXB524254:RXB524266 SGX524254:SGX524266 SQT524254:SQT524266 TAP524254:TAP524266 TKL524254:TKL524266 TUH524254:TUH524266 UED524254:UED524266 UNZ524254:UNZ524266 UXV524254:UXV524266 VHR524254:VHR524266 VRN524254:VRN524266 WBJ524254:WBJ524266 WLF524254:WLF524266 WVB524254:WVB524266 IP589790:IP589802 SL589790:SL589802 ACH589790:ACH589802 AMD589790:AMD589802 AVZ589790:AVZ589802 BFV589790:BFV589802 BPR589790:BPR589802 BZN589790:BZN589802 CJJ589790:CJJ589802 CTF589790:CTF589802 DDB589790:DDB589802 DMX589790:DMX589802 DWT589790:DWT589802 EGP589790:EGP589802 EQL589790:EQL589802 FAH589790:FAH589802 FKD589790:FKD589802 FTZ589790:FTZ589802 GDV589790:GDV589802 GNR589790:GNR589802 GXN589790:GXN589802 HHJ589790:HHJ589802 HRF589790:HRF589802 IBB589790:IBB589802 IKX589790:IKX589802 IUT589790:IUT589802 JEP589790:JEP589802 JOL589790:JOL589802 JYH589790:JYH589802 KID589790:KID589802 KRZ589790:KRZ589802 LBV589790:LBV589802 LLR589790:LLR589802 LVN589790:LVN589802 MFJ589790:MFJ589802 MPF589790:MPF589802 MZB589790:MZB589802 NIX589790:NIX589802 NST589790:NST589802 OCP589790:OCP589802 OML589790:OML589802 OWH589790:OWH589802 PGD589790:PGD589802 PPZ589790:PPZ589802 PZV589790:PZV589802 QJR589790:QJR589802 QTN589790:QTN589802 RDJ589790:RDJ589802 RNF589790:RNF589802 RXB589790:RXB589802 SGX589790:SGX589802 SQT589790:SQT589802 TAP589790:TAP589802 TKL589790:TKL589802 TUH589790:TUH589802 UED589790:UED589802 UNZ589790:UNZ589802 UXV589790:UXV589802 VHR589790:VHR589802 VRN589790:VRN589802 WBJ589790:WBJ589802 WLF589790:WLF589802 WVB589790:WVB589802 IP655326:IP655338 SL655326:SL655338 ACH655326:ACH655338 AMD655326:AMD655338 AVZ655326:AVZ655338 BFV655326:BFV655338 BPR655326:BPR655338 BZN655326:BZN655338 CJJ655326:CJJ655338 CTF655326:CTF655338 DDB655326:DDB655338 DMX655326:DMX655338 DWT655326:DWT655338 EGP655326:EGP655338 EQL655326:EQL655338 FAH655326:FAH655338 FKD655326:FKD655338 FTZ655326:FTZ655338 GDV655326:GDV655338 GNR655326:GNR655338 GXN655326:GXN655338 HHJ655326:HHJ655338 HRF655326:HRF655338 IBB655326:IBB655338 IKX655326:IKX655338 IUT655326:IUT655338 JEP655326:JEP655338 JOL655326:JOL655338 JYH655326:JYH655338 KID655326:KID655338 KRZ655326:KRZ655338 LBV655326:LBV655338 LLR655326:LLR655338 LVN655326:LVN655338 MFJ655326:MFJ655338 MPF655326:MPF655338 MZB655326:MZB655338 NIX655326:NIX655338 NST655326:NST655338 OCP655326:OCP655338 OML655326:OML655338 OWH655326:OWH655338 PGD655326:PGD655338 PPZ655326:PPZ655338 PZV655326:PZV655338 QJR655326:QJR655338 QTN655326:QTN655338 RDJ655326:RDJ655338 RNF655326:RNF655338 RXB655326:RXB655338 SGX655326:SGX655338 SQT655326:SQT655338 TAP655326:TAP655338 TKL655326:TKL655338 TUH655326:TUH655338 UED655326:UED655338 UNZ655326:UNZ655338 UXV655326:UXV655338 VHR655326:VHR655338 VRN655326:VRN655338 WBJ655326:WBJ655338 WLF655326:WLF655338 WVB655326:WVB655338 IP720862:IP720874 SL720862:SL720874 ACH720862:ACH720874 AMD720862:AMD720874 AVZ720862:AVZ720874 BFV720862:BFV720874 BPR720862:BPR720874 BZN720862:BZN720874 CJJ720862:CJJ720874 CTF720862:CTF720874 DDB720862:DDB720874 DMX720862:DMX720874 DWT720862:DWT720874 EGP720862:EGP720874 EQL720862:EQL720874 FAH720862:FAH720874 FKD720862:FKD720874 FTZ720862:FTZ720874 GDV720862:GDV720874 GNR720862:GNR720874 GXN720862:GXN720874 HHJ720862:HHJ720874 HRF720862:HRF720874 IBB720862:IBB720874 IKX720862:IKX720874 IUT720862:IUT720874 JEP720862:JEP720874 JOL720862:JOL720874 JYH720862:JYH720874 KID720862:KID720874 KRZ720862:KRZ720874 LBV720862:LBV720874 LLR720862:LLR720874 LVN720862:LVN720874 MFJ720862:MFJ720874 MPF720862:MPF720874 MZB720862:MZB720874 NIX720862:NIX720874 NST720862:NST720874 OCP720862:OCP720874 OML720862:OML720874 OWH720862:OWH720874 PGD720862:PGD720874 PPZ720862:PPZ720874 PZV720862:PZV720874 QJR720862:QJR720874 QTN720862:QTN720874 RDJ720862:RDJ720874 RNF720862:RNF720874 RXB720862:RXB720874 SGX720862:SGX720874 SQT720862:SQT720874 TAP720862:TAP720874 TKL720862:TKL720874 TUH720862:TUH720874 UED720862:UED720874 UNZ720862:UNZ720874 UXV720862:UXV720874 VHR720862:VHR720874 VRN720862:VRN720874 WBJ720862:WBJ720874 WLF720862:WLF720874 WVB720862:WVB720874 IP786398:IP786410 SL786398:SL786410 ACH786398:ACH786410 AMD786398:AMD786410 AVZ786398:AVZ786410 BFV786398:BFV786410 BPR786398:BPR786410 BZN786398:BZN786410 CJJ786398:CJJ786410 CTF786398:CTF786410 DDB786398:DDB786410 DMX786398:DMX786410 DWT786398:DWT786410 EGP786398:EGP786410 EQL786398:EQL786410 FAH786398:FAH786410 FKD786398:FKD786410 FTZ786398:FTZ786410 GDV786398:GDV786410 GNR786398:GNR786410 GXN786398:GXN786410 HHJ786398:HHJ786410 HRF786398:HRF786410 IBB786398:IBB786410 IKX786398:IKX786410 IUT786398:IUT786410 JEP786398:JEP786410 JOL786398:JOL786410 JYH786398:JYH786410 KID786398:KID786410 KRZ786398:KRZ786410 LBV786398:LBV786410 LLR786398:LLR786410 LVN786398:LVN786410 MFJ786398:MFJ786410 MPF786398:MPF786410 MZB786398:MZB786410 NIX786398:NIX786410 NST786398:NST786410 OCP786398:OCP786410 OML786398:OML786410 OWH786398:OWH786410 PGD786398:PGD786410 PPZ786398:PPZ786410 PZV786398:PZV786410 QJR786398:QJR786410 QTN786398:QTN786410 RDJ786398:RDJ786410 RNF786398:RNF786410 RXB786398:RXB786410 SGX786398:SGX786410 SQT786398:SQT786410 TAP786398:TAP786410 TKL786398:TKL786410 TUH786398:TUH786410 UED786398:UED786410 UNZ786398:UNZ786410 UXV786398:UXV786410 VHR786398:VHR786410 VRN786398:VRN786410 WBJ786398:WBJ786410 WLF786398:WLF786410 WVB786398:WVB786410 IP851934:IP851946 SL851934:SL851946 ACH851934:ACH851946 AMD851934:AMD851946 AVZ851934:AVZ851946 BFV851934:BFV851946 BPR851934:BPR851946 BZN851934:BZN851946 CJJ851934:CJJ851946 CTF851934:CTF851946 DDB851934:DDB851946 DMX851934:DMX851946 DWT851934:DWT851946 EGP851934:EGP851946 EQL851934:EQL851946 FAH851934:FAH851946 FKD851934:FKD851946 FTZ851934:FTZ851946 GDV851934:GDV851946 GNR851934:GNR851946 GXN851934:GXN851946 HHJ851934:HHJ851946 HRF851934:HRF851946 IBB851934:IBB851946 IKX851934:IKX851946 IUT851934:IUT851946 JEP851934:JEP851946 JOL851934:JOL851946 JYH851934:JYH851946 KID851934:KID851946 KRZ851934:KRZ851946 LBV851934:LBV851946 LLR851934:LLR851946 LVN851934:LVN851946 MFJ851934:MFJ851946 MPF851934:MPF851946 MZB851934:MZB851946 NIX851934:NIX851946 NST851934:NST851946 OCP851934:OCP851946 OML851934:OML851946 OWH851934:OWH851946 PGD851934:PGD851946 PPZ851934:PPZ851946 PZV851934:PZV851946 QJR851934:QJR851946 QTN851934:QTN851946 RDJ851934:RDJ851946 RNF851934:RNF851946 RXB851934:RXB851946 SGX851934:SGX851946 SQT851934:SQT851946 TAP851934:TAP851946 TKL851934:TKL851946 TUH851934:TUH851946 UED851934:UED851946 UNZ851934:UNZ851946 UXV851934:UXV851946 VHR851934:VHR851946 VRN851934:VRN851946 WBJ851934:WBJ851946 WLF851934:WLF851946 WVB851934:WVB851946 IP917470:IP917482 SL917470:SL917482 ACH917470:ACH917482 AMD917470:AMD917482 AVZ917470:AVZ917482 BFV917470:BFV917482 BPR917470:BPR917482 BZN917470:BZN917482 CJJ917470:CJJ917482 CTF917470:CTF917482 DDB917470:DDB917482 DMX917470:DMX917482 DWT917470:DWT917482 EGP917470:EGP917482 EQL917470:EQL917482 FAH917470:FAH917482 FKD917470:FKD917482 FTZ917470:FTZ917482 GDV917470:GDV917482 GNR917470:GNR917482 GXN917470:GXN917482 HHJ917470:HHJ917482 HRF917470:HRF917482 IBB917470:IBB917482 IKX917470:IKX917482 IUT917470:IUT917482 JEP917470:JEP917482 JOL917470:JOL917482 JYH917470:JYH917482 KID917470:KID917482 KRZ917470:KRZ917482 LBV917470:LBV917482 LLR917470:LLR917482 LVN917470:LVN917482 MFJ917470:MFJ917482 MPF917470:MPF917482 MZB917470:MZB917482 NIX917470:NIX917482 NST917470:NST917482 OCP917470:OCP917482 OML917470:OML917482 OWH917470:OWH917482 PGD917470:PGD917482 PPZ917470:PPZ917482 PZV917470:PZV917482 QJR917470:QJR917482 QTN917470:QTN917482 RDJ917470:RDJ917482 RNF917470:RNF917482 RXB917470:RXB917482 SGX917470:SGX917482 SQT917470:SQT917482 TAP917470:TAP917482 TKL917470:TKL917482 TUH917470:TUH917482 UED917470:UED917482 UNZ917470:UNZ917482 UXV917470:UXV917482 VHR917470:VHR917482 VRN917470:VRN917482 WBJ917470:WBJ917482 WLF917470:WLF917482 WVB917470:WVB917482 IP983006:IP983018 SL983006:SL983018 ACH983006:ACH983018 AMD983006:AMD983018 AVZ983006:AVZ983018 BFV983006:BFV983018 BPR983006:BPR983018 BZN983006:BZN983018 CJJ983006:CJJ983018 CTF983006:CTF983018 DDB983006:DDB983018 DMX983006:DMX983018 DWT983006:DWT983018 EGP983006:EGP983018 EQL983006:EQL983018 FAH983006:FAH983018 FKD983006:FKD983018 FTZ983006:FTZ983018 GDV983006:GDV983018 GNR983006:GNR983018 GXN983006:GXN983018 HHJ983006:HHJ983018 HRF983006:HRF983018 IBB983006:IBB983018 IKX983006:IKX983018 IUT983006:IUT983018 JEP983006:JEP983018 JOL983006:JOL983018 JYH983006:JYH983018 KID983006:KID983018 KRZ983006:KRZ983018 LBV983006:LBV983018 LLR983006:LLR983018 LVN983006:LVN983018 MFJ983006:MFJ983018 MPF983006:MPF983018 MZB983006:MZB983018 NIX983006:NIX983018 NST983006:NST983018 OCP983006:OCP983018 OML983006:OML983018 OWH983006:OWH983018 PGD983006:PGD983018 PPZ983006:PPZ983018 PZV983006:PZV983018 QJR983006:QJR983018 QTN983006:QTN983018 RDJ983006:RDJ983018 RNF983006:RNF983018 RXB983006:RXB983018 SGX983006:SGX983018 SQT983006:SQT983018 TAP983006:TAP983018 TKL983006:TKL983018 TUH983006:TUH983018 UED983006:UED983018 UNZ983006:UNZ983018 UXV983006:UXV983018 VHR983006:VHR983018 VRN983006:VRN983018 WBJ983006:WBJ983018 WLF983006:WLF983018 WVB983006:WVB983018">
      <formula1>#REF!</formula1>
    </dataValidation>
  </dataValidations>
  <pageMargins left="0.51181102362204722" right="0.51181102362204722" top="0.55118110236220474" bottom="0.55118110236220474" header="0.31496062992125984" footer="0.31496062992125984"/>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19"/>
  <sheetViews>
    <sheetView tabSelected="1" topLeftCell="A100" workbookViewId="0">
      <selection activeCell="J115" sqref="J115"/>
    </sheetView>
  </sheetViews>
  <sheetFormatPr baseColWidth="10" defaultRowHeight="12.75" x14ac:dyDescent="0.25"/>
  <cols>
    <col min="1" max="1" width="63.7109375" style="4" customWidth="1"/>
    <col min="2" max="2" width="20.7109375" style="5" customWidth="1"/>
    <col min="3" max="3" width="18.7109375" style="4" customWidth="1"/>
    <col min="4" max="4" width="13.7109375" style="4" customWidth="1"/>
    <col min="5" max="5" width="13.7109375" style="7" customWidth="1"/>
    <col min="6" max="7" width="13.7109375" style="4" customWidth="1"/>
    <col min="8" max="231" width="11.42578125" style="4"/>
    <col min="232" max="232" width="62.85546875" style="4" customWidth="1"/>
    <col min="233" max="233" width="22.28515625" style="4" customWidth="1"/>
    <col min="234" max="234" width="18.140625" style="4" customWidth="1"/>
    <col min="235" max="235" width="16.85546875" style="4" customWidth="1"/>
    <col min="236" max="236" width="13.42578125" style="4" customWidth="1"/>
    <col min="237" max="237" width="11.7109375" style="4" customWidth="1"/>
    <col min="238" max="238" width="13" style="4" customWidth="1"/>
    <col min="239" max="239" width="13.42578125" style="4" bestFit="1" customWidth="1"/>
    <col min="240" max="487" width="11.42578125" style="4"/>
    <col min="488" max="488" width="62.85546875" style="4" customWidth="1"/>
    <col min="489" max="489" width="22.28515625" style="4" customWidth="1"/>
    <col min="490" max="490" width="18.140625" style="4" customWidth="1"/>
    <col min="491" max="491" width="16.85546875" style="4" customWidth="1"/>
    <col min="492" max="492" width="13.42578125" style="4" customWidth="1"/>
    <col min="493" max="493" width="11.7109375" style="4" customWidth="1"/>
    <col min="494" max="494" width="13" style="4" customWidth="1"/>
    <col min="495" max="495" width="13.42578125" style="4" bestFit="1" customWidth="1"/>
    <col min="496" max="743" width="11.42578125" style="4"/>
    <col min="744" max="744" width="62.85546875" style="4" customWidth="1"/>
    <col min="745" max="745" width="22.28515625" style="4" customWidth="1"/>
    <col min="746" max="746" width="18.140625" style="4" customWidth="1"/>
    <col min="747" max="747" width="16.85546875" style="4" customWidth="1"/>
    <col min="748" max="748" width="13.42578125" style="4" customWidth="1"/>
    <col min="749" max="749" width="11.7109375" style="4" customWidth="1"/>
    <col min="750" max="750" width="13" style="4" customWidth="1"/>
    <col min="751" max="751" width="13.42578125" style="4" bestFit="1" customWidth="1"/>
    <col min="752" max="999" width="11.42578125" style="4"/>
    <col min="1000" max="1000" width="62.85546875" style="4" customWidth="1"/>
    <col min="1001" max="1001" width="22.28515625" style="4" customWidth="1"/>
    <col min="1002" max="1002" width="18.140625" style="4" customWidth="1"/>
    <col min="1003" max="1003" width="16.85546875" style="4" customWidth="1"/>
    <col min="1004" max="1004" width="13.42578125" style="4" customWidth="1"/>
    <col min="1005" max="1005" width="11.7109375" style="4" customWidth="1"/>
    <col min="1006" max="1006" width="13" style="4" customWidth="1"/>
    <col min="1007" max="1007" width="13.42578125" style="4" bestFit="1" customWidth="1"/>
    <col min="1008" max="1255" width="11.42578125" style="4"/>
    <col min="1256" max="1256" width="62.85546875" style="4" customWidth="1"/>
    <col min="1257" max="1257" width="22.28515625" style="4" customWidth="1"/>
    <col min="1258" max="1258" width="18.140625" style="4" customWidth="1"/>
    <col min="1259" max="1259" width="16.85546875" style="4" customWidth="1"/>
    <col min="1260" max="1260" width="13.42578125" style="4" customWidth="1"/>
    <col min="1261" max="1261" width="11.7109375" style="4" customWidth="1"/>
    <col min="1262" max="1262" width="13" style="4" customWidth="1"/>
    <col min="1263" max="1263" width="13.42578125" style="4" bestFit="1" customWidth="1"/>
    <col min="1264" max="1511" width="11.42578125" style="4"/>
    <col min="1512" max="1512" width="62.85546875" style="4" customWidth="1"/>
    <col min="1513" max="1513" width="22.28515625" style="4" customWidth="1"/>
    <col min="1514" max="1514" width="18.140625" style="4" customWidth="1"/>
    <col min="1515" max="1515" width="16.85546875" style="4" customWidth="1"/>
    <col min="1516" max="1516" width="13.42578125" style="4" customWidth="1"/>
    <col min="1517" max="1517" width="11.7109375" style="4" customWidth="1"/>
    <col min="1518" max="1518" width="13" style="4" customWidth="1"/>
    <col min="1519" max="1519" width="13.42578125" style="4" bestFit="1" customWidth="1"/>
    <col min="1520" max="1767" width="11.42578125" style="4"/>
    <col min="1768" max="1768" width="62.85546875" style="4" customWidth="1"/>
    <col min="1769" max="1769" width="22.28515625" style="4" customWidth="1"/>
    <col min="1770" max="1770" width="18.140625" style="4" customWidth="1"/>
    <col min="1771" max="1771" width="16.85546875" style="4" customWidth="1"/>
    <col min="1772" max="1772" width="13.42578125" style="4" customWidth="1"/>
    <col min="1773" max="1773" width="11.7109375" style="4" customWidth="1"/>
    <col min="1774" max="1774" width="13" style="4" customWidth="1"/>
    <col min="1775" max="1775" width="13.42578125" style="4" bestFit="1" customWidth="1"/>
    <col min="1776" max="2023" width="11.42578125" style="4"/>
    <col min="2024" max="2024" width="62.85546875" style="4" customWidth="1"/>
    <col min="2025" max="2025" width="22.28515625" style="4" customWidth="1"/>
    <col min="2026" max="2026" width="18.140625" style="4" customWidth="1"/>
    <col min="2027" max="2027" width="16.85546875" style="4" customWidth="1"/>
    <col min="2028" max="2028" width="13.42578125" style="4" customWidth="1"/>
    <col min="2029" max="2029" width="11.7109375" style="4" customWidth="1"/>
    <col min="2030" max="2030" width="13" style="4" customWidth="1"/>
    <col min="2031" max="2031" width="13.42578125" style="4" bestFit="1" customWidth="1"/>
    <col min="2032" max="2279" width="11.42578125" style="4"/>
    <col min="2280" max="2280" width="62.85546875" style="4" customWidth="1"/>
    <col min="2281" max="2281" width="22.28515625" style="4" customWidth="1"/>
    <col min="2282" max="2282" width="18.140625" style="4" customWidth="1"/>
    <col min="2283" max="2283" width="16.85546875" style="4" customWidth="1"/>
    <col min="2284" max="2284" width="13.42578125" style="4" customWidth="1"/>
    <col min="2285" max="2285" width="11.7109375" style="4" customWidth="1"/>
    <col min="2286" max="2286" width="13" style="4" customWidth="1"/>
    <col min="2287" max="2287" width="13.42578125" style="4" bestFit="1" customWidth="1"/>
    <col min="2288" max="2535" width="11.42578125" style="4"/>
    <col min="2536" max="2536" width="62.85546875" style="4" customWidth="1"/>
    <col min="2537" max="2537" width="22.28515625" style="4" customWidth="1"/>
    <col min="2538" max="2538" width="18.140625" style="4" customWidth="1"/>
    <col min="2539" max="2539" width="16.85546875" style="4" customWidth="1"/>
    <col min="2540" max="2540" width="13.42578125" style="4" customWidth="1"/>
    <col min="2541" max="2541" width="11.7109375" style="4" customWidth="1"/>
    <col min="2542" max="2542" width="13" style="4" customWidth="1"/>
    <col min="2543" max="2543" width="13.42578125" style="4" bestFit="1" customWidth="1"/>
    <col min="2544" max="2791" width="11.42578125" style="4"/>
    <col min="2792" max="2792" width="62.85546875" style="4" customWidth="1"/>
    <col min="2793" max="2793" width="22.28515625" style="4" customWidth="1"/>
    <col min="2794" max="2794" width="18.140625" style="4" customWidth="1"/>
    <col min="2795" max="2795" width="16.85546875" style="4" customWidth="1"/>
    <col min="2796" max="2796" width="13.42578125" style="4" customWidth="1"/>
    <col min="2797" max="2797" width="11.7109375" style="4" customWidth="1"/>
    <col min="2798" max="2798" width="13" style="4" customWidth="1"/>
    <col min="2799" max="2799" width="13.42578125" style="4" bestFit="1" customWidth="1"/>
    <col min="2800" max="3047" width="11.42578125" style="4"/>
    <col min="3048" max="3048" width="62.85546875" style="4" customWidth="1"/>
    <col min="3049" max="3049" width="22.28515625" style="4" customWidth="1"/>
    <col min="3050" max="3050" width="18.140625" style="4" customWidth="1"/>
    <col min="3051" max="3051" width="16.85546875" style="4" customWidth="1"/>
    <col min="3052" max="3052" width="13.42578125" style="4" customWidth="1"/>
    <col min="3053" max="3053" width="11.7109375" style="4" customWidth="1"/>
    <col min="3054" max="3054" width="13" style="4" customWidth="1"/>
    <col min="3055" max="3055" width="13.42578125" style="4" bestFit="1" customWidth="1"/>
    <col min="3056" max="3303" width="11.42578125" style="4"/>
    <col min="3304" max="3304" width="62.85546875" style="4" customWidth="1"/>
    <col min="3305" max="3305" width="22.28515625" style="4" customWidth="1"/>
    <col min="3306" max="3306" width="18.140625" style="4" customWidth="1"/>
    <col min="3307" max="3307" width="16.85546875" style="4" customWidth="1"/>
    <col min="3308" max="3308" width="13.42578125" style="4" customWidth="1"/>
    <col min="3309" max="3309" width="11.7109375" style="4" customWidth="1"/>
    <col min="3310" max="3310" width="13" style="4" customWidth="1"/>
    <col min="3311" max="3311" width="13.42578125" style="4" bestFit="1" customWidth="1"/>
    <col min="3312" max="3559" width="11.42578125" style="4"/>
    <col min="3560" max="3560" width="62.85546875" style="4" customWidth="1"/>
    <col min="3561" max="3561" width="22.28515625" style="4" customWidth="1"/>
    <col min="3562" max="3562" width="18.140625" style="4" customWidth="1"/>
    <col min="3563" max="3563" width="16.85546875" style="4" customWidth="1"/>
    <col min="3564" max="3564" width="13.42578125" style="4" customWidth="1"/>
    <col min="3565" max="3565" width="11.7109375" style="4" customWidth="1"/>
    <col min="3566" max="3566" width="13" style="4" customWidth="1"/>
    <col min="3567" max="3567" width="13.42578125" style="4" bestFit="1" customWidth="1"/>
    <col min="3568" max="3815" width="11.42578125" style="4"/>
    <col min="3816" max="3816" width="62.85546875" style="4" customWidth="1"/>
    <col min="3817" max="3817" width="22.28515625" style="4" customWidth="1"/>
    <col min="3818" max="3818" width="18.140625" style="4" customWidth="1"/>
    <col min="3819" max="3819" width="16.85546875" style="4" customWidth="1"/>
    <col min="3820" max="3820" width="13.42578125" style="4" customWidth="1"/>
    <col min="3821" max="3821" width="11.7109375" style="4" customWidth="1"/>
    <col min="3822" max="3822" width="13" style="4" customWidth="1"/>
    <col min="3823" max="3823" width="13.42578125" style="4" bestFit="1" customWidth="1"/>
    <col min="3824" max="4071" width="11.42578125" style="4"/>
    <col min="4072" max="4072" width="62.85546875" style="4" customWidth="1"/>
    <col min="4073" max="4073" width="22.28515625" style="4" customWidth="1"/>
    <col min="4074" max="4074" width="18.140625" style="4" customWidth="1"/>
    <col min="4075" max="4075" width="16.85546875" style="4" customWidth="1"/>
    <col min="4076" max="4076" width="13.42578125" style="4" customWidth="1"/>
    <col min="4077" max="4077" width="11.7109375" style="4" customWidth="1"/>
    <col min="4078" max="4078" width="13" style="4" customWidth="1"/>
    <col min="4079" max="4079" width="13.42578125" style="4" bestFit="1" customWidth="1"/>
    <col min="4080" max="4327" width="11.42578125" style="4"/>
    <col min="4328" max="4328" width="62.85546875" style="4" customWidth="1"/>
    <col min="4329" max="4329" width="22.28515625" style="4" customWidth="1"/>
    <col min="4330" max="4330" width="18.140625" style="4" customWidth="1"/>
    <col min="4331" max="4331" width="16.85546875" style="4" customWidth="1"/>
    <col min="4332" max="4332" width="13.42578125" style="4" customWidth="1"/>
    <col min="4333" max="4333" width="11.7109375" style="4" customWidth="1"/>
    <col min="4334" max="4334" width="13" style="4" customWidth="1"/>
    <col min="4335" max="4335" width="13.42578125" style="4" bestFit="1" customWidth="1"/>
    <col min="4336" max="4583" width="11.42578125" style="4"/>
    <col min="4584" max="4584" width="62.85546875" style="4" customWidth="1"/>
    <col min="4585" max="4585" width="22.28515625" style="4" customWidth="1"/>
    <col min="4586" max="4586" width="18.140625" style="4" customWidth="1"/>
    <col min="4587" max="4587" width="16.85546875" style="4" customWidth="1"/>
    <col min="4588" max="4588" width="13.42578125" style="4" customWidth="1"/>
    <col min="4589" max="4589" width="11.7109375" style="4" customWidth="1"/>
    <col min="4590" max="4590" width="13" style="4" customWidth="1"/>
    <col min="4591" max="4591" width="13.42578125" style="4" bestFit="1" customWidth="1"/>
    <col min="4592" max="4839" width="11.42578125" style="4"/>
    <col min="4840" max="4840" width="62.85546875" style="4" customWidth="1"/>
    <col min="4841" max="4841" width="22.28515625" style="4" customWidth="1"/>
    <col min="4842" max="4842" width="18.140625" style="4" customWidth="1"/>
    <col min="4843" max="4843" width="16.85546875" style="4" customWidth="1"/>
    <col min="4844" max="4844" width="13.42578125" style="4" customWidth="1"/>
    <col min="4845" max="4845" width="11.7109375" style="4" customWidth="1"/>
    <col min="4846" max="4846" width="13" style="4" customWidth="1"/>
    <col min="4847" max="4847" width="13.42578125" style="4" bestFit="1" customWidth="1"/>
    <col min="4848" max="5095" width="11.42578125" style="4"/>
    <col min="5096" max="5096" width="62.85546875" style="4" customWidth="1"/>
    <col min="5097" max="5097" width="22.28515625" style="4" customWidth="1"/>
    <col min="5098" max="5098" width="18.140625" style="4" customWidth="1"/>
    <col min="5099" max="5099" width="16.85546875" style="4" customWidth="1"/>
    <col min="5100" max="5100" width="13.42578125" style="4" customWidth="1"/>
    <col min="5101" max="5101" width="11.7109375" style="4" customWidth="1"/>
    <col min="5102" max="5102" width="13" style="4" customWidth="1"/>
    <col min="5103" max="5103" width="13.42578125" style="4" bestFit="1" customWidth="1"/>
    <col min="5104" max="5351" width="11.42578125" style="4"/>
    <col min="5352" max="5352" width="62.85546875" style="4" customWidth="1"/>
    <col min="5353" max="5353" width="22.28515625" style="4" customWidth="1"/>
    <col min="5354" max="5354" width="18.140625" style="4" customWidth="1"/>
    <col min="5355" max="5355" width="16.85546875" style="4" customWidth="1"/>
    <col min="5356" max="5356" width="13.42578125" style="4" customWidth="1"/>
    <col min="5357" max="5357" width="11.7109375" style="4" customWidth="1"/>
    <col min="5358" max="5358" width="13" style="4" customWidth="1"/>
    <col min="5359" max="5359" width="13.42578125" style="4" bestFit="1" customWidth="1"/>
    <col min="5360" max="5607" width="11.42578125" style="4"/>
    <col min="5608" max="5608" width="62.85546875" style="4" customWidth="1"/>
    <col min="5609" max="5609" width="22.28515625" style="4" customWidth="1"/>
    <col min="5610" max="5610" width="18.140625" style="4" customWidth="1"/>
    <col min="5611" max="5611" width="16.85546875" style="4" customWidth="1"/>
    <col min="5612" max="5612" width="13.42578125" style="4" customWidth="1"/>
    <col min="5613" max="5613" width="11.7109375" style="4" customWidth="1"/>
    <col min="5614" max="5614" width="13" style="4" customWidth="1"/>
    <col min="5615" max="5615" width="13.42578125" style="4" bestFit="1" customWidth="1"/>
    <col min="5616" max="5863" width="11.42578125" style="4"/>
    <col min="5864" max="5864" width="62.85546875" style="4" customWidth="1"/>
    <col min="5865" max="5865" width="22.28515625" style="4" customWidth="1"/>
    <col min="5866" max="5866" width="18.140625" style="4" customWidth="1"/>
    <col min="5867" max="5867" width="16.85546875" style="4" customWidth="1"/>
    <col min="5868" max="5868" width="13.42578125" style="4" customWidth="1"/>
    <col min="5869" max="5869" width="11.7109375" style="4" customWidth="1"/>
    <col min="5870" max="5870" width="13" style="4" customWidth="1"/>
    <col min="5871" max="5871" width="13.42578125" style="4" bestFit="1" customWidth="1"/>
    <col min="5872" max="6119" width="11.42578125" style="4"/>
    <col min="6120" max="6120" width="62.85546875" style="4" customWidth="1"/>
    <col min="6121" max="6121" width="22.28515625" style="4" customWidth="1"/>
    <col min="6122" max="6122" width="18.140625" style="4" customWidth="1"/>
    <col min="6123" max="6123" width="16.85546875" style="4" customWidth="1"/>
    <col min="6124" max="6124" width="13.42578125" style="4" customWidth="1"/>
    <col min="6125" max="6125" width="11.7109375" style="4" customWidth="1"/>
    <col min="6126" max="6126" width="13" style="4" customWidth="1"/>
    <col min="6127" max="6127" width="13.42578125" style="4" bestFit="1" customWidth="1"/>
    <col min="6128" max="6375" width="11.42578125" style="4"/>
    <col min="6376" max="6376" width="62.85546875" style="4" customWidth="1"/>
    <col min="6377" max="6377" width="22.28515625" style="4" customWidth="1"/>
    <col min="6378" max="6378" width="18.140625" style="4" customWidth="1"/>
    <col min="6379" max="6379" width="16.85546875" style="4" customWidth="1"/>
    <col min="6380" max="6380" width="13.42578125" style="4" customWidth="1"/>
    <col min="6381" max="6381" width="11.7109375" style="4" customWidth="1"/>
    <col min="6382" max="6382" width="13" style="4" customWidth="1"/>
    <col min="6383" max="6383" width="13.42578125" style="4" bestFit="1" customWidth="1"/>
    <col min="6384" max="6631" width="11.42578125" style="4"/>
    <col min="6632" max="6632" width="62.85546875" style="4" customWidth="1"/>
    <col min="6633" max="6633" width="22.28515625" style="4" customWidth="1"/>
    <col min="6634" max="6634" width="18.140625" style="4" customWidth="1"/>
    <col min="6635" max="6635" width="16.85546875" style="4" customWidth="1"/>
    <col min="6636" max="6636" width="13.42578125" style="4" customWidth="1"/>
    <col min="6637" max="6637" width="11.7109375" style="4" customWidth="1"/>
    <col min="6638" max="6638" width="13" style="4" customWidth="1"/>
    <col min="6639" max="6639" width="13.42578125" style="4" bestFit="1" customWidth="1"/>
    <col min="6640" max="6887" width="11.42578125" style="4"/>
    <col min="6888" max="6888" width="62.85546875" style="4" customWidth="1"/>
    <col min="6889" max="6889" width="22.28515625" style="4" customWidth="1"/>
    <col min="6890" max="6890" width="18.140625" style="4" customWidth="1"/>
    <col min="6891" max="6891" width="16.85546875" style="4" customWidth="1"/>
    <col min="6892" max="6892" width="13.42578125" style="4" customWidth="1"/>
    <col min="6893" max="6893" width="11.7109375" style="4" customWidth="1"/>
    <col min="6894" max="6894" width="13" style="4" customWidth="1"/>
    <col min="6895" max="6895" width="13.42578125" style="4" bestFit="1" customWidth="1"/>
    <col min="6896" max="7143" width="11.42578125" style="4"/>
    <col min="7144" max="7144" width="62.85546875" style="4" customWidth="1"/>
    <col min="7145" max="7145" width="22.28515625" style="4" customWidth="1"/>
    <col min="7146" max="7146" width="18.140625" style="4" customWidth="1"/>
    <col min="7147" max="7147" width="16.85546875" style="4" customWidth="1"/>
    <col min="7148" max="7148" width="13.42578125" style="4" customWidth="1"/>
    <col min="7149" max="7149" width="11.7109375" style="4" customWidth="1"/>
    <col min="7150" max="7150" width="13" style="4" customWidth="1"/>
    <col min="7151" max="7151" width="13.42578125" style="4" bestFit="1" customWidth="1"/>
    <col min="7152" max="7399" width="11.42578125" style="4"/>
    <col min="7400" max="7400" width="62.85546875" style="4" customWidth="1"/>
    <col min="7401" max="7401" width="22.28515625" style="4" customWidth="1"/>
    <col min="7402" max="7402" width="18.140625" style="4" customWidth="1"/>
    <col min="7403" max="7403" width="16.85546875" style="4" customWidth="1"/>
    <col min="7404" max="7404" width="13.42578125" style="4" customWidth="1"/>
    <col min="7405" max="7405" width="11.7109375" style="4" customWidth="1"/>
    <col min="7406" max="7406" width="13" style="4" customWidth="1"/>
    <col min="7407" max="7407" width="13.42578125" style="4" bestFit="1" customWidth="1"/>
    <col min="7408" max="7655" width="11.42578125" style="4"/>
    <col min="7656" max="7656" width="62.85546875" style="4" customWidth="1"/>
    <col min="7657" max="7657" width="22.28515625" style="4" customWidth="1"/>
    <col min="7658" max="7658" width="18.140625" style="4" customWidth="1"/>
    <col min="7659" max="7659" width="16.85546875" style="4" customWidth="1"/>
    <col min="7660" max="7660" width="13.42578125" style="4" customWidth="1"/>
    <col min="7661" max="7661" width="11.7109375" style="4" customWidth="1"/>
    <col min="7662" max="7662" width="13" style="4" customWidth="1"/>
    <col min="7663" max="7663" width="13.42578125" style="4" bestFit="1" customWidth="1"/>
    <col min="7664" max="7911" width="11.42578125" style="4"/>
    <col min="7912" max="7912" width="62.85546875" style="4" customWidth="1"/>
    <col min="7913" max="7913" width="22.28515625" style="4" customWidth="1"/>
    <col min="7914" max="7914" width="18.140625" style="4" customWidth="1"/>
    <col min="7915" max="7915" width="16.85546875" style="4" customWidth="1"/>
    <col min="7916" max="7916" width="13.42578125" style="4" customWidth="1"/>
    <col min="7917" max="7917" width="11.7109375" style="4" customWidth="1"/>
    <col min="7918" max="7918" width="13" style="4" customWidth="1"/>
    <col min="7919" max="7919" width="13.42578125" style="4" bestFit="1" customWidth="1"/>
    <col min="7920" max="8167" width="11.42578125" style="4"/>
    <col min="8168" max="8168" width="62.85546875" style="4" customWidth="1"/>
    <col min="8169" max="8169" width="22.28515625" style="4" customWidth="1"/>
    <col min="8170" max="8170" width="18.140625" style="4" customWidth="1"/>
    <col min="8171" max="8171" width="16.85546875" style="4" customWidth="1"/>
    <col min="8172" max="8172" width="13.42578125" style="4" customWidth="1"/>
    <col min="8173" max="8173" width="11.7109375" style="4" customWidth="1"/>
    <col min="8174" max="8174" width="13" style="4" customWidth="1"/>
    <col min="8175" max="8175" width="13.42578125" style="4" bestFit="1" customWidth="1"/>
    <col min="8176" max="8423" width="11.42578125" style="4"/>
    <col min="8424" max="8424" width="62.85546875" style="4" customWidth="1"/>
    <col min="8425" max="8425" width="22.28515625" style="4" customWidth="1"/>
    <col min="8426" max="8426" width="18.140625" style="4" customWidth="1"/>
    <col min="8427" max="8427" width="16.85546875" style="4" customWidth="1"/>
    <col min="8428" max="8428" width="13.42578125" style="4" customWidth="1"/>
    <col min="8429" max="8429" width="11.7109375" style="4" customWidth="1"/>
    <col min="8430" max="8430" width="13" style="4" customWidth="1"/>
    <col min="8431" max="8431" width="13.42578125" style="4" bestFit="1" customWidth="1"/>
    <col min="8432" max="8679" width="11.42578125" style="4"/>
    <col min="8680" max="8680" width="62.85546875" style="4" customWidth="1"/>
    <col min="8681" max="8681" width="22.28515625" style="4" customWidth="1"/>
    <col min="8682" max="8682" width="18.140625" style="4" customWidth="1"/>
    <col min="8683" max="8683" width="16.85546875" style="4" customWidth="1"/>
    <col min="8684" max="8684" width="13.42578125" style="4" customWidth="1"/>
    <col min="8685" max="8685" width="11.7109375" style="4" customWidth="1"/>
    <col min="8686" max="8686" width="13" style="4" customWidth="1"/>
    <col min="8687" max="8687" width="13.42578125" style="4" bestFit="1" customWidth="1"/>
    <col min="8688" max="8935" width="11.42578125" style="4"/>
    <col min="8936" max="8936" width="62.85546875" style="4" customWidth="1"/>
    <col min="8937" max="8937" width="22.28515625" style="4" customWidth="1"/>
    <col min="8938" max="8938" width="18.140625" style="4" customWidth="1"/>
    <col min="8939" max="8939" width="16.85546875" style="4" customWidth="1"/>
    <col min="8940" max="8940" width="13.42578125" style="4" customWidth="1"/>
    <col min="8941" max="8941" width="11.7109375" style="4" customWidth="1"/>
    <col min="8942" max="8942" width="13" style="4" customWidth="1"/>
    <col min="8943" max="8943" width="13.42578125" style="4" bestFit="1" customWidth="1"/>
    <col min="8944" max="9191" width="11.42578125" style="4"/>
    <col min="9192" max="9192" width="62.85546875" style="4" customWidth="1"/>
    <col min="9193" max="9193" width="22.28515625" style="4" customWidth="1"/>
    <col min="9194" max="9194" width="18.140625" style="4" customWidth="1"/>
    <col min="9195" max="9195" width="16.85546875" style="4" customWidth="1"/>
    <col min="9196" max="9196" width="13.42578125" style="4" customWidth="1"/>
    <col min="9197" max="9197" width="11.7109375" style="4" customWidth="1"/>
    <col min="9198" max="9198" width="13" style="4" customWidth="1"/>
    <col min="9199" max="9199" width="13.42578125" style="4" bestFit="1" customWidth="1"/>
    <col min="9200" max="9447" width="11.42578125" style="4"/>
    <col min="9448" max="9448" width="62.85546875" style="4" customWidth="1"/>
    <col min="9449" max="9449" width="22.28515625" style="4" customWidth="1"/>
    <col min="9450" max="9450" width="18.140625" style="4" customWidth="1"/>
    <col min="9451" max="9451" width="16.85546875" style="4" customWidth="1"/>
    <col min="9452" max="9452" width="13.42578125" style="4" customWidth="1"/>
    <col min="9453" max="9453" width="11.7109375" style="4" customWidth="1"/>
    <col min="9454" max="9454" width="13" style="4" customWidth="1"/>
    <col min="9455" max="9455" width="13.42578125" style="4" bestFit="1" customWidth="1"/>
    <col min="9456" max="9703" width="11.42578125" style="4"/>
    <col min="9704" max="9704" width="62.85546875" style="4" customWidth="1"/>
    <col min="9705" max="9705" width="22.28515625" style="4" customWidth="1"/>
    <col min="9706" max="9706" width="18.140625" style="4" customWidth="1"/>
    <col min="9707" max="9707" width="16.85546875" style="4" customWidth="1"/>
    <col min="9708" max="9708" width="13.42578125" style="4" customWidth="1"/>
    <col min="9709" max="9709" width="11.7109375" style="4" customWidth="1"/>
    <col min="9710" max="9710" width="13" style="4" customWidth="1"/>
    <col min="9711" max="9711" width="13.42578125" style="4" bestFit="1" customWidth="1"/>
    <col min="9712" max="9959" width="11.42578125" style="4"/>
    <col min="9960" max="9960" width="62.85546875" style="4" customWidth="1"/>
    <col min="9961" max="9961" width="22.28515625" style="4" customWidth="1"/>
    <col min="9962" max="9962" width="18.140625" style="4" customWidth="1"/>
    <col min="9963" max="9963" width="16.85546875" style="4" customWidth="1"/>
    <col min="9964" max="9964" width="13.42578125" style="4" customWidth="1"/>
    <col min="9965" max="9965" width="11.7109375" style="4" customWidth="1"/>
    <col min="9966" max="9966" width="13" style="4" customWidth="1"/>
    <col min="9967" max="9967" width="13.42578125" style="4" bestFit="1" customWidth="1"/>
    <col min="9968" max="10215" width="11.42578125" style="4"/>
    <col min="10216" max="10216" width="62.85546875" style="4" customWidth="1"/>
    <col min="10217" max="10217" width="22.28515625" style="4" customWidth="1"/>
    <col min="10218" max="10218" width="18.140625" style="4" customWidth="1"/>
    <col min="10219" max="10219" width="16.85546875" style="4" customWidth="1"/>
    <col min="10220" max="10220" width="13.42578125" style="4" customWidth="1"/>
    <col min="10221" max="10221" width="11.7109375" style="4" customWidth="1"/>
    <col min="10222" max="10222" width="13" style="4" customWidth="1"/>
    <col min="10223" max="10223" width="13.42578125" style="4" bestFit="1" customWidth="1"/>
    <col min="10224" max="10471" width="11.42578125" style="4"/>
    <col min="10472" max="10472" width="62.85546875" style="4" customWidth="1"/>
    <col min="10473" max="10473" width="22.28515625" style="4" customWidth="1"/>
    <col min="10474" max="10474" width="18.140625" style="4" customWidth="1"/>
    <col min="10475" max="10475" width="16.85546875" style="4" customWidth="1"/>
    <col min="10476" max="10476" width="13.42578125" style="4" customWidth="1"/>
    <col min="10477" max="10477" width="11.7109375" style="4" customWidth="1"/>
    <col min="10478" max="10478" width="13" style="4" customWidth="1"/>
    <col min="10479" max="10479" width="13.42578125" style="4" bestFit="1" customWidth="1"/>
    <col min="10480" max="10727" width="11.42578125" style="4"/>
    <col min="10728" max="10728" width="62.85546875" style="4" customWidth="1"/>
    <col min="10729" max="10729" width="22.28515625" style="4" customWidth="1"/>
    <col min="10730" max="10730" width="18.140625" style="4" customWidth="1"/>
    <col min="10731" max="10731" width="16.85546875" style="4" customWidth="1"/>
    <col min="10732" max="10732" width="13.42578125" style="4" customWidth="1"/>
    <col min="10733" max="10733" width="11.7109375" style="4" customWidth="1"/>
    <col min="10734" max="10734" width="13" style="4" customWidth="1"/>
    <col min="10735" max="10735" width="13.42578125" style="4" bestFit="1" customWidth="1"/>
    <col min="10736" max="10983" width="11.42578125" style="4"/>
    <col min="10984" max="10984" width="62.85546875" style="4" customWidth="1"/>
    <col min="10985" max="10985" width="22.28515625" style="4" customWidth="1"/>
    <col min="10986" max="10986" width="18.140625" style="4" customWidth="1"/>
    <col min="10987" max="10987" width="16.85546875" style="4" customWidth="1"/>
    <col min="10988" max="10988" width="13.42578125" style="4" customWidth="1"/>
    <col min="10989" max="10989" width="11.7109375" style="4" customWidth="1"/>
    <col min="10990" max="10990" width="13" style="4" customWidth="1"/>
    <col min="10991" max="10991" width="13.42578125" style="4" bestFit="1" customWidth="1"/>
    <col min="10992" max="11239" width="11.42578125" style="4"/>
    <col min="11240" max="11240" width="62.85546875" style="4" customWidth="1"/>
    <col min="11241" max="11241" width="22.28515625" style="4" customWidth="1"/>
    <col min="11242" max="11242" width="18.140625" style="4" customWidth="1"/>
    <col min="11243" max="11243" width="16.85546875" style="4" customWidth="1"/>
    <col min="11244" max="11244" width="13.42578125" style="4" customWidth="1"/>
    <col min="11245" max="11245" width="11.7109375" style="4" customWidth="1"/>
    <col min="11246" max="11246" width="13" style="4" customWidth="1"/>
    <col min="11247" max="11247" width="13.42578125" style="4" bestFit="1" customWidth="1"/>
    <col min="11248" max="11495" width="11.42578125" style="4"/>
    <col min="11496" max="11496" width="62.85546875" style="4" customWidth="1"/>
    <col min="11497" max="11497" width="22.28515625" style="4" customWidth="1"/>
    <col min="11498" max="11498" width="18.140625" style="4" customWidth="1"/>
    <col min="11499" max="11499" width="16.85546875" style="4" customWidth="1"/>
    <col min="11500" max="11500" width="13.42578125" style="4" customWidth="1"/>
    <col min="11501" max="11501" width="11.7109375" style="4" customWidth="1"/>
    <col min="11502" max="11502" width="13" style="4" customWidth="1"/>
    <col min="11503" max="11503" width="13.42578125" style="4" bestFit="1" customWidth="1"/>
    <col min="11504" max="11751" width="11.42578125" style="4"/>
    <col min="11752" max="11752" width="62.85546875" style="4" customWidth="1"/>
    <col min="11753" max="11753" width="22.28515625" style="4" customWidth="1"/>
    <col min="11754" max="11754" width="18.140625" style="4" customWidth="1"/>
    <col min="11755" max="11755" width="16.85546875" style="4" customWidth="1"/>
    <col min="11756" max="11756" width="13.42578125" style="4" customWidth="1"/>
    <col min="11757" max="11757" width="11.7109375" style="4" customWidth="1"/>
    <col min="11758" max="11758" width="13" style="4" customWidth="1"/>
    <col min="11759" max="11759" width="13.42578125" style="4" bestFit="1" customWidth="1"/>
    <col min="11760" max="12007" width="11.42578125" style="4"/>
    <col min="12008" max="12008" width="62.85546875" style="4" customWidth="1"/>
    <col min="12009" max="12009" width="22.28515625" style="4" customWidth="1"/>
    <col min="12010" max="12010" width="18.140625" style="4" customWidth="1"/>
    <col min="12011" max="12011" width="16.85546875" style="4" customWidth="1"/>
    <col min="12012" max="12012" width="13.42578125" style="4" customWidth="1"/>
    <col min="12013" max="12013" width="11.7109375" style="4" customWidth="1"/>
    <col min="12014" max="12014" width="13" style="4" customWidth="1"/>
    <col min="12015" max="12015" width="13.42578125" style="4" bestFit="1" customWidth="1"/>
    <col min="12016" max="12263" width="11.42578125" style="4"/>
    <col min="12264" max="12264" width="62.85546875" style="4" customWidth="1"/>
    <col min="12265" max="12265" width="22.28515625" style="4" customWidth="1"/>
    <col min="12266" max="12266" width="18.140625" style="4" customWidth="1"/>
    <col min="12267" max="12267" width="16.85546875" style="4" customWidth="1"/>
    <col min="12268" max="12268" width="13.42578125" style="4" customWidth="1"/>
    <col min="12269" max="12269" width="11.7109375" style="4" customWidth="1"/>
    <col min="12270" max="12270" width="13" style="4" customWidth="1"/>
    <col min="12271" max="12271" width="13.42578125" style="4" bestFit="1" customWidth="1"/>
    <col min="12272" max="12519" width="11.42578125" style="4"/>
    <col min="12520" max="12520" width="62.85546875" style="4" customWidth="1"/>
    <col min="12521" max="12521" width="22.28515625" style="4" customWidth="1"/>
    <col min="12522" max="12522" width="18.140625" style="4" customWidth="1"/>
    <col min="12523" max="12523" width="16.85546875" style="4" customWidth="1"/>
    <col min="12524" max="12524" width="13.42578125" style="4" customWidth="1"/>
    <col min="12525" max="12525" width="11.7109375" style="4" customWidth="1"/>
    <col min="12526" max="12526" width="13" style="4" customWidth="1"/>
    <col min="12527" max="12527" width="13.42578125" style="4" bestFit="1" customWidth="1"/>
    <col min="12528" max="12775" width="11.42578125" style="4"/>
    <col min="12776" max="12776" width="62.85546875" style="4" customWidth="1"/>
    <col min="12777" max="12777" width="22.28515625" style="4" customWidth="1"/>
    <col min="12778" max="12778" width="18.140625" style="4" customWidth="1"/>
    <col min="12779" max="12779" width="16.85546875" style="4" customWidth="1"/>
    <col min="12780" max="12780" width="13.42578125" style="4" customWidth="1"/>
    <col min="12781" max="12781" width="11.7109375" style="4" customWidth="1"/>
    <col min="12782" max="12782" width="13" style="4" customWidth="1"/>
    <col min="12783" max="12783" width="13.42578125" style="4" bestFit="1" customWidth="1"/>
    <col min="12784" max="13031" width="11.42578125" style="4"/>
    <col min="13032" max="13032" width="62.85546875" style="4" customWidth="1"/>
    <col min="13033" max="13033" width="22.28515625" style="4" customWidth="1"/>
    <col min="13034" max="13034" width="18.140625" style="4" customWidth="1"/>
    <col min="13035" max="13035" width="16.85546875" style="4" customWidth="1"/>
    <col min="13036" max="13036" width="13.42578125" style="4" customWidth="1"/>
    <col min="13037" max="13037" width="11.7109375" style="4" customWidth="1"/>
    <col min="13038" max="13038" width="13" style="4" customWidth="1"/>
    <col min="13039" max="13039" width="13.42578125" style="4" bestFit="1" customWidth="1"/>
    <col min="13040" max="13287" width="11.42578125" style="4"/>
    <col min="13288" max="13288" width="62.85546875" style="4" customWidth="1"/>
    <col min="13289" max="13289" width="22.28515625" style="4" customWidth="1"/>
    <col min="13290" max="13290" width="18.140625" style="4" customWidth="1"/>
    <col min="13291" max="13291" width="16.85546875" style="4" customWidth="1"/>
    <col min="13292" max="13292" width="13.42578125" style="4" customWidth="1"/>
    <col min="13293" max="13293" width="11.7109375" style="4" customWidth="1"/>
    <col min="13294" max="13294" width="13" style="4" customWidth="1"/>
    <col min="13295" max="13295" width="13.42578125" style="4" bestFit="1" customWidth="1"/>
    <col min="13296" max="13543" width="11.42578125" style="4"/>
    <col min="13544" max="13544" width="62.85546875" style="4" customWidth="1"/>
    <col min="13545" max="13545" width="22.28515625" style="4" customWidth="1"/>
    <col min="13546" max="13546" width="18.140625" style="4" customWidth="1"/>
    <col min="13547" max="13547" width="16.85546875" style="4" customWidth="1"/>
    <col min="13548" max="13548" width="13.42578125" style="4" customWidth="1"/>
    <col min="13549" max="13549" width="11.7109375" style="4" customWidth="1"/>
    <col min="13550" max="13550" width="13" style="4" customWidth="1"/>
    <col min="13551" max="13551" width="13.42578125" style="4" bestFit="1" customWidth="1"/>
    <col min="13552" max="13799" width="11.42578125" style="4"/>
    <col min="13800" max="13800" width="62.85546875" style="4" customWidth="1"/>
    <col min="13801" max="13801" width="22.28515625" style="4" customWidth="1"/>
    <col min="13802" max="13802" width="18.140625" style="4" customWidth="1"/>
    <col min="13803" max="13803" width="16.85546875" style="4" customWidth="1"/>
    <col min="13804" max="13804" width="13.42578125" style="4" customWidth="1"/>
    <col min="13805" max="13805" width="11.7109375" style="4" customWidth="1"/>
    <col min="13806" max="13806" width="13" style="4" customWidth="1"/>
    <col min="13807" max="13807" width="13.42578125" style="4" bestFit="1" customWidth="1"/>
    <col min="13808" max="14055" width="11.42578125" style="4"/>
    <col min="14056" max="14056" width="62.85546875" style="4" customWidth="1"/>
    <col min="14057" max="14057" width="22.28515625" style="4" customWidth="1"/>
    <col min="14058" max="14058" width="18.140625" style="4" customWidth="1"/>
    <col min="14059" max="14059" width="16.85546875" style="4" customWidth="1"/>
    <col min="14060" max="14060" width="13.42578125" style="4" customWidth="1"/>
    <col min="14061" max="14061" width="11.7109375" style="4" customWidth="1"/>
    <col min="14062" max="14062" width="13" style="4" customWidth="1"/>
    <col min="14063" max="14063" width="13.42578125" style="4" bestFit="1" customWidth="1"/>
    <col min="14064" max="14311" width="11.42578125" style="4"/>
    <col min="14312" max="14312" width="62.85546875" style="4" customWidth="1"/>
    <col min="14313" max="14313" width="22.28515625" style="4" customWidth="1"/>
    <col min="14314" max="14314" width="18.140625" style="4" customWidth="1"/>
    <col min="14315" max="14315" width="16.85546875" style="4" customWidth="1"/>
    <col min="14316" max="14316" width="13.42578125" style="4" customWidth="1"/>
    <col min="14317" max="14317" width="11.7109375" style="4" customWidth="1"/>
    <col min="14318" max="14318" width="13" style="4" customWidth="1"/>
    <col min="14319" max="14319" width="13.42578125" style="4" bestFit="1" customWidth="1"/>
    <col min="14320" max="14567" width="11.42578125" style="4"/>
    <col min="14568" max="14568" width="62.85546875" style="4" customWidth="1"/>
    <col min="14569" max="14569" width="22.28515625" style="4" customWidth="1"/>
    <col min="14570" max="14570" width="18.140625" style="4" customWidth="1"/>
    <col min="14571" max="14571" width="16.85546875" style="4" customWidth="1"/>
    <col min="14572" max="14572" width="13.42578125" style="4" customWidth="1"/>
    <col min="14573" max="14573" width="11.7109375" style="4" customWidth="1"/>
    <col min="14574" max="14574" width="13" style="4" customWidth="1"/>
    <col min="14575" max="14575" width="13.42578125" style="4" bestFit="1" customWidth="1"/>
    <col min="14576" max="14823" width="11.42578125" style="4"/>
    <col min="14824" max="14824" width="62.85546875" style="4" customWidth="1"/>
    <col min="14825" max="14825" width="22.28515625" style="4" customWidth="1"/>
    <col min="14826" max="14826" width="18.140625" style="4" customWidth="1"/>
    <col min="14827" max="14827" width="16.85546875" style="4" customWidth="1"/>
    <col min="14828" max="14828" width="13.42578125" style="4" customWidth="1"/>
    <col min="14829" max="14829" width="11.7109375" style="4" customWidth="1"/>
    <col min="14830" max="14830" width="13" style="4" customWidth="1"/>
    <col min="14831" max="14831" width="13.42578125" style="4" bestFit="1" customWidth="1"/>
    <col min="14832" max="15079" width="11.42578125" style="4"/>
    <col min="15080" max="15080" width="62.85546875" style="4" customWidth="1"/>
    <col min="15081" max="15081" width="22.28515625" style="4" customWidth="1"/>
    <col min="15082" max="15082" width="18.140625" style="4" customWidth="1"/>
    <col min="15083" max="15083" width="16.85546875" style="4" customWidth="1"/>
    <col min="15084" max="15084" width="13.42578125" style="4" customWidth="1"/>
    <col min="15085" max="15085" width="11.7109375" style="4" customWidth="1"/>
    <col min="15086" max="15086" width="13" style="4" customWidth="1"/>
    <col min="15087" max="15087" width="13.42578125" style="4" bestFit="1" customWidth="1"/>
    <col min="15088" max="15335" width="11.42578125" style="4"/>
    <col min="15336" max="15336" width="62.85546875" style="4" customWidth="1"/>
    <col min="15337" max="15337" width="22.28515625" style="4" customWidth="1"/>
    <col min="15338" max="15338" width="18.140625" style="4" customWidth="1"/>
    <col min="15339" max="15339" width="16.85546875" style="4" customWidth="1"/>
    <col min="15340" max="15340" width="13.42578125" style="4" customWidth="1"/>
    <col min="15341" max="15341" width="11.7109375" style="4" customWidth="1"/>
    <col min="15342" max="15342" width="13" style="4" customWidth="1"/>
    <col min="15343" max="15343" width="13.42578125" style="4" bestFit="1" customWidth="1"/>
    <col min="15344" max="15591" width="11.42578125" style="4"/>
    <col min="15592" max="15592" width="62.85546875" style="4" customWidth="1"/>
    <col min="15593" max="15593" width="22.28515625" style="4" customWidth="1"/>
    <col min="15594" max="15594" width="18.140625" style="4" customWidth="1"/>
    <col min="15595" max="15595" width="16.85546875" style="4" customWidth="1"/>
    <col min="15596" max="15596" width="13.42578125" style="4" customWidth="1"/>
    <col min="15597" max="15597" width="11.7109375" style="4" customWidth="1"/>
    <col min="15598" max="15598" width="13" style="4" customWidth="1"/>
    <col min="15599" max="15599" width="13.42578125" style="4" bestFit="1" customWidth="1"/>
    <col min="15600" max="15847" width="11.42578125" style="4"/>
    <col min="15848" max="15848" width="62.85546875" style="4" customWidth="1"/>
    <col min="15849" max="15849" width="22.28515625" style="4" customWidth="1"/>
    <col min="15850" max="15850" width="18.140625" style="4" customWidth="1"/>
    <col min="15851" max="15851" width="16.85546875" style="4" customWidth="1"/>
    <col min="15852" max="15852" width="13.42578125" style="4" customWidth="1"/>
    <col min="15853" max="15853" width="11.7109375" style="4" customWidth="1"/>
    <col min="15854" max="15854" width="13" style="4" customWidth="1"/>
    <col min="15855" max="15855" width="13.42578125" style="4" bestFit="1" customWidth="1"/>
    <col min="15856" max="16103" width="11.42578125" style="4"/>
    <col min="16104" max="16104" width="62.85546875" style="4" customWidth="1"/>
    <col min="16105" max="16105" width="22.28515625" style="4" customWidth="1"/>
    <col min="16106" max="16106" width="18.140625" style="4" customWidth="1"/>
    <col min="16107" max="16107" width="16.85546875" style="4" customWidth="1"/>
    <col min="16108" max="16108" width="13.42578125" style="4" customWidth="1"/>
    <col min="16109" max="16109" width="11.7109375" style="4" customWidth="1"/>
    <col min="16110" max="16110" width="13" style="4" customWidth="1"/>
    <col min="16111" max="16111" width="13.42578125" style="4" bestFit="1" customWidth="1"/>
    <col min="16112" max="16384" width="11.42578125" style="4"/>
  </cols>
  <sheetData>
    <row r="1" spans="1:7" x14ac:dyDescent="0.25">
      <c r="A1" s="36"/>
      <c r="C1" s="36"/>
      <c r="D1" s="36"/>
      <c r="E1" s="5"/>
      <c r="F1" s="36"/>
      <c r="G1" s="36"/>
    </row>
    <row r="2" spans="1:7" ht="15.75" customHeight="1" x14ac:dyDescent="0.25">
      <c r="A2" s="498" t="s">
        <v>0</v>
      </c>
      <c r="B2" s="498"/>
      <c r="C2" s="498"/>
      <c r="D2" s="498"/>
      <c r="E2" s="498"/>
      <c r="F2" s="498"/>
      <c r="G2" s="498"/>
    </row>
    <row r="3" spans="1:7" ht="25.5" customHeight="1" x14ac:dyDescent="0.25">
      <c r="A3" s="498" t="s">
        <v>1087</v>
      </c>
      <c r="B3" s="498"/>
      <c r="C3" s="498"/>
      <c r="D3" s="498"/>
      <c r="E3" s="498"/>
      <c r="F3" s="498"/>
      <c r="G3" s="498"/>
    </row>
    <row r="4" spans="1:7" ht="17.25" customHeight="1" x14ac:dyDescent="0.25">
      <c r="A4" s="552" t="s">
        <v>1086</v>
      </c>
      <c r="B4" s="552"/>
      <c r="C4" s="552"/>
      <c r="D4" s="552"/>
      <c r="E4" s="552"/>
      <c r="F4" s="552"/>
      <c r="G4" s="552"/>
    </row>
    <row r="5" spans="1:7" x14ac:dyDescent="0.25">
      <c r="A5" s="498" t="s">
        <v>454</v>
      </c>
      <c r="B5" s="498"/>
      <c r="C5" s="498"/>
      <c r="D5" s="498"/>
      <c r="E5" s="498"/>
      <c r="F5" s="498"/>
      <c r="G5" s="498"/>
    </row>
    <row r="6" spans="1:7" ht="15" customHeight="1" x14ac:dyDescent="0.25">
      <c r="A6" s="10"/>
      <c r="B6" s="499" t="s">
        <v>3</v>
      </c>
      <c r="C6" s="500"/>
      <c r="D6" s="500"/>
      <c r="E6" s="501" t="s">
        <v>4</v>
      </c>
      <c r="F6" s="502"/>
      <c r="G6" s="502"/>
    </row>
    <row r="7" spans="1:7" ht="76.5" x14ac:dyDescent="0.25">
      <c r="A7" s="11" t="s">
        <v>5</v>
      </c>
      <c r="B7" s="12" t="s">
        <v>6</v>
      </c>
      <c r="C7" s="63" t="s">
        <v>7</v>
      </c>
      <c r="D7" s="14" t="s">
        <v>8</v>
      </c>
      <c r="E7" s="14" t="s">
        <v>9</v>
      </c>
      <c r="F7" s="14" t="s">
        <v>10</v>
      </c>
      <c r="G7" s="14" t="s">
        <v>11</v>
      </c>
    </row>
    <row r="8" spans="1:7" x14ac:dyDescent="0.25">
      <c r="A8" s="1" t="s">
        <v>1063</v>
      </c>
      <c r="B8" s="15"/>
      <c r="C8" s="2">
        <f>SUM(C9+C25+C50+C69+C73+C78+C91+C99+C101+C114+C116)</f>
        <v>2267000000</v>
      </c>
      <c r="D8" s="15"/>
      <c r="E8" s="15"/>
      <c r="F8" s="15"/>
      <c r="G8" s="15"/>
    </row>
    <row r="9" spans="1:7" ht="25.5" x14ac:dyDescent="0.25">
      <c r="A9" s="18" t="s">
        <v>26</v>
      </c>
      <c r="B9" s="18"/>
      <c r="C9" s="64">
        <f>SUM(C10+C13+C22)</f>
        <v>510000000</v>
      </c>
      <c r="D9" s="18"/>
      <c r="E9" s="19"/>
      <c r="F9" s="18"/>
      <c r="G9" s="18"/>
    </row>
    <row r="10" spans="1:7" x14ac:dyDescent="0.2">
      <c r="A10" s="195" t="s">
        <v>27</v>
      </c>
      <c r="B10" s="196"/>
      <c r="C10" s="197">
        <f>SUM(C11:C12)</f>
        <v>80000000</v>
      </c>
      <c r="D10" s="198"/>
      <c r="E10" s="198"/>
      <c r="F10" s="198"/>
      <c r="G10" s="198"/>
    </row>
    <row r="11" spans="1:7" ht="25.5" x14ac:dyDescent="0.2">
      <c r="A11" s="196" t="s">
        <v>805</v>
      </c>
      <c r="B11" s="196" t="s">
        <v>457</v>
      </c>
      <c r="C11" s="199">
        <v>40000000</v>
      </c>
      <c r="D11" s="198">
        <v>40940</v>
      </c>
      <c r="E11" s="198">
        <v>40940</v>
      </c>
      <c r="F11" s="198">
        <v>40969</v>
      </c>
      <c r="G11" s="198">
        <v>41030</v>
      </c>
    </row>
    <row r="12" spans="1:7" ht="25.5" x14ac:dyDescent="0.2">
      <c r="A12" s="200" t="s">
        <v>806</v>
      </c>
      <c r="B12" s="196" t="s">
        <v>807</v>
      </c>
      <c r="C12" s="199">
        <v>40000000</v>
      </c>
      <c r="D12" s="198">
        <v>40940</v>
      </c>
      <c r="E12" s="198">
        <v>40940</v>
      </c>
      <c r="F12" s="198">
        <v>40969</v>
      </c>
      <c r="G12" s="198">
        <v>41030</v>
      </c>
    </row>
    <row r="13" spans="1:7" x14ac:dyDescent="0.2">
      <c r="A13" s="195" t="s">
        <v>416</v>
      </c>
      <c r="B13" s="196"/>
      <c r="C13" s="197">
        <f>SUM(C14:C21)</f>
        <v>400000000</v>
      </c>
      <c r="D13" s="198"/>
      <c r="E13" s="198"/>
      <c r="F13" s="198"/>
      <c r="G13" s="198"/>
    </row>
    <row r="14" spans="1:7" ht="25.5" x14ac:dyDescent="0.2">
      <c r="A14" s="201" t="s">
        <v>808</v>
      </c>
      <c r="B14" s="196" t="s">
        <v>457</v>
      </c>
      <c r="C14" s="202">
        <v>48000000</v>
      </c>
      <c r="D14" s="198">
        <v>40940</v>
      </c>
      <c r="E14" s="198">
        <v>41000</v>
      </c>
      <c r="F14" s="198">
        <v>41000</v>
      </c>
      <c r="G14" s="198">
        <v>41214</v>
      </c>
    </row>
    <row r="15" spans="1:7" ht="25.5" x14ac:dyDescent="0.2">
      <c r="A15" s="201" t="s">
        <v>809</v>
      </c>
      <c r="B15" s="196" t="s">
        <v>458</v>
      </c>
      <c r="C15" s="202">
        <v>65000000</v>
      </c>
      <c r="D15" s="198">
        <v>40940</v>
      </c>
      <c r="E15" s="198">
        <v>41000</v>
      </c>
      <c r="F15" s="198">
        <v>41000</v>
      </c>
      <c r="G15" s="198">
        <v>41214</v>
      </c>
    </row>
    <row r="16" spans="1:7" ht="25.5" x14ac:dyDescent="0.2">
      <c r="A16" s="201" t="s">
        <v>810</v>
      </c>
      <c r="B16" s="196" t="s">
        <v>459</v>
      </c>
      <c r="C16" s="202">
        <v>65000000</v>
      </c>
      <c r="D16" s="198">
        <v>40940</v>
      </c>
      <c r="E16" s="198">
        <v>41000</v>
      </c>
      <c r="F16" s="198">
        <v>41000</v>
      </c>
      <c r="G16" s="198">
        <v>41214</v>
      </c>
    </row>
    <row r="17" spans="1:7" ht="25.5" x14ac:dyDescent="0.2">
      <c r="A17" s="201" t="s">
        <v>811</v>
      </c>
      <c r="B17" s="196" t="s">
        <v>812</v>
      </c>
      <c r="C17" s="202">
        <v>48000000</v>
      </c>
      <c r="D17" s="198">
        <v>40940</v>
      </c>
      <c r="E17" s="198">
        <v>41000</v>
      </c>
      <c r="F17" s="198">
        <v>41000</v>
      </c>
      <c r="G17" s="198">
        <v>41214</v>
      </c>
    </row>
    <row r="18" spans="1:7" ht="25.5" x14ac:dyDescent="0.2">
      <c r="A18" s="201" t="s">
        <v>813</v>
      </c>
      <c r="B18" s="196" t="s">
        <v>807</v>
      </c>
      <c r="C18" s="203">
        <v>48000000</v>
      </c>
      <c r="D18" s="198">
        <v>40940</v>
      </c>
      <c r="E18" s="198">
        <v>41000</v>
      </c>
      <c r="F18" s="198">
        <v>41000</v>
      </c>
      <c r="G18" s="198">
        <v>41214</v>
      </c>
    </row>
    <row r="19" spans="1:7" ht="25.5" x14ac:dyDescent="0.2">
      <c r="A19" s="201" t="s">
        <v>814</v>
      </c>
      <c r="B19" s="196" t="s">
        <v>489</v>
      </c>
      <c r="C19" s="203">
        <v>42000000</v>
      </c>
      <c r="D19" s="198">
        <v>40940</v>
      </c>
      <c r="E19" s="198">
        <v>40969</v>
      </c>
      <c r="F19" s="198">
        <v>40969</v>
      </c>
      <c r="G19" s="198">
        <v>41214</v>
      </c>
    </row>
    <row r="20" spans="1:7" ht="25.5" x14ac:dyDescent="0.2">
      <c r="A20" s="201" t="s">
        <v>815</v>
      </c>
      <c r="B20" s="196" t="s">
        <v>462</v>
      </c>
      <c r="C20" s="203">
        <v>42000000</v>
      </c>
      <c r="D20" s="198">
        <v>40940</v>
      </c>
      <c r="E20" s="198">
        <v>40969</v>
      </c>
      <c r="F20" s="198">
        <v>40969</v>
      </c>
      <c r="G20" s="198">
        <v>41214</v>
      </c>
    </row>
    <row r="21" spans="1:7" ht="25.5" x14ac:dyDescent="0.2">
      <c r="A21" s="201" t="s">
        <v>816</v>
      </c>
      <c r="B21" s="196" t="s">
        <v>817</v>
      </c>
      <c r="C21" s="203">
        <v>42000000</v>
      </c>
      <c r="D21" s="198">
        <v>40940</v>
      </c>
      <c r="E21" s="198">
        <v>40969</v>
      </c>
      <c r="F21" s="198">
        <v>40969</v>
      </c>
      <c r="G21" s="198">
        <v>41214</v>
      </c>
    </row>
    <row r="22" spans="1:7" x14ac:dyDescent="0.2">
      <c r="A22" s="195" t="s">
        <v>818</v>
      </c>
      <c r="B22" s="196"/>
      <c r="C22" s="197">
        <f>C23</f>
        <v>30000000</v>
      </c>
      <c r="D22" s="198"/>
      <c r="E22" s="198"/>
      <c r="F22" s="198"/>
      <c r="G22" s="198"/>
    </row>
    <row r="23" spans="1:7" ht="25.5" x14ac:dyDescent="0.2">
      <c r="A23" s="196" t="s">
        <v>819</v>
      </c>
      <c r="B23" s="196" t="s">
        <v>820</v>
      </c>
      <c r="C23" s="181">
        <v>30000000</v>
      </c>
      <c r="D23" s="198">
        <v>40940</v>
      </c>
      <c r="E23" s="198">
        <v>41000</v>
      </c>
      <c r="F23" s="198">
        <v>41000</v>
      </c>
      <c r="G23" s="198">
        <v>41061</v>
      </c>
    </row>
    <row r="24" spans="1:7" x14ac:dyDescent="0.2">
      <c r="A24" s="204"/>
      <c r="B24" s="205"/>
      <c r="C24" s="206"/>
      <c r="D24" s="207"/>
      <c r="E24" s="207"/>
      <c r="F24" s="207"/>
      <c r="G24" s="208"/>
    </row>
    <row r="25" spans="1:7" ht="25.5" x14ac:dyDescent="0.2">
      <c r="A25" s="18" t="s">
        <v>42</v>
      </c>
      <c r="B25" s="72"/>
      <c r="C25" s="71">
        <f>SUM(C26:C49)</f>
        <v>476000000</v>
      </c>
      <c r="D25" s="131"/>
      <c r="E25" s="131"/>
      <c r="F25" s="131"/>
      <c r="G25" s="131"/>
    </row>
    <row r="26" spans="1:7" ht="38.25" x14ac:dyDescent="0.2">
      <c r="A26" s="31" t="s">
        <v>465</v>
      </c>
      <c r="B26" s="31" t="s">
        <v>466</v>
      </c>
      <c r="C26" s="65">
        <v>20000000</v>
      </c>
      <c r="D26" s="209">
        <v>41000</v>
      </c>
      <c r="E26" s="209">
        <v>41030</v>
      </c>
      <c r="F26" s="209">
        <v>41030</v>
      </c>
      <c r="G26" s="209">
        <v>41061</v>
      </c>
    </row>
    <row r="27" spans="1:7" ht="25.5" x14ac:dyDescent="0.2">
      <c r="A27" s="31" t="s">
        <v>467</v>
      </c>
      <c r="B27" s="31" t="s">
        <v>468</v>
      </c>
      <c r="C27" s="65">
        <v>20000000</v>
      </c>
      <c r="D27" s="209">
        <v>41000</v>
      </c>
      <c r="E27" s="209">
        <v>41030</v>
      </c>
      <c r="F27" s="209">
        <v>41030</v>
      </c>
      <c r="G27" s="209">
        <v>41061</v>
      </c>
    </row>
    <row r="28" spans="1:7" ht="25.5" x14ac:dyDescent="0.2">
      <c r="A28" s="31" t="s">
        <v>467</v>
      </c>
      <c r="B28" s="31" t="s">
        <v>480</v>
      </c>
      <c r="C28" s="65">
        <v>10000000</v>
      </c>
      <c r="D28" s="209">
        <v>41000</v>
      </c>
      <c r="E28" s="209">
        <v>41030</v>
      </c>
      <c r="F28" s="209">
        <v>41030</v>
      </c>
      <c r="G28" s="209">
        <v>41091</v>
      </c>
    </row>
    <row r="29" spans="1:7" ht="25.5" x14ac:dyDescent="0.2">
      <c r="A29" s="31" t="s">
        <v>467</v>
      </c>
      <c r="B29" s="31" t="s">
        <v>470</v>
      </c>
      <c r="C29" s="65">
        <v>10000000</v>
      </c>
      <c r="D29" s="209">
        <v>41000</v>
      </c>
      <c r="E29" s="209">
        <v>41030</v>
      </c>
      <c r="F29" s="209">
        <v>41030</v>
      </c>
      <c r="G29" s="209">
        <v>41091</v>
      </c>
    </row>
    <row r="30" spans="1:7" x14ac:dyDescent="0.2">
      <c r="A30" s="31" t="s">
        <v>469</v>
      </c>
      <c r="B30" s="31" t="s">
        <v>470</v>
      </c>
      <c r="C30" s="65">
        <v>10000000</v>
      </c>
      <c r="D30" s="209">
        <v>41000</v>
      </c>
      <c r="E30" s="209">
        <v>41030</v>
      </c>
      <c r="F30" s="209">
        <v>41030</v>
      </c>
      <c r="G30" s="209">
        <v>41061</v>
      </c>
    </row>
    <row r="31" spans="1:7" ht="25.5" x14ac:dyDescent="0.2">
      <c r="A31" s="31" t="s">
        <v>471</v>
      </c>
      <c r="B31" s="31" t="s">
        <v>472</v>
      </c>
      <c r="C31" s="65">
        <v>10000000</v>
      </c>
      <c r="D31" s="209">
        <v>41000</v>
      </c>
      <c r="E31" s="209">
        <v>41030</v>
      </c>
      <c r="F31" s="209">
        <v>41030</v>
      </c>
      <c r="G31" s="209">
        <v>41061</v>
      </c>
    </row>
    <row r="32" spans="1:7" x14ac:dyDescent="0.2">
      <c r="A32" s="31" t="s">
        <v>473</v>
      </c>
      <c r="B32" s="31" t="s">
        <v>474</v>
      </c>
      <c r="C32" s="65">
        <v>10000000</v>
      </c>
      <c r="D32" s="209">
        <v>41030</v>
      </c>
      <c r="E32" s="120">
        <v>41061</v>
      </c>
      <c r="F32" s="120">
        <v>41061</v>
      </c>
      <c r="G32" s="209">
        <v>41091</v>
      </c>
    </row>
    <row r="33" spans="1:7" x14ac:dyDescent="0.2">
      <c r="A33" s="31" t="s">
        <v>475</v>
      </c>
      <c r="B33" s="31" t="s">
        <v>458</v>
      </c>
      <c r="C33" s="65">
        <v>10000000</v>
      </c>
      <c r="D33" s="209">
        <v>40940</v>
      </c>
      <c r="E33" s="209">
        <v>40969</v>
      </c>
      <c r="F33" s="209">
        <v>40969</v>
      </c>
      <c r="G33" s="209">
        <v>41000</v>
      </c>
    </row>
    <row r="34" spans="1:7" ht="25.5" x14ac:dyDescent="0.2">
      <c r="A34" s="31" t="s">
        <v>478</v>
      </c>
      <c r="B34" s="31" t="s">
        <v>807</v>
      </c>
      <c r="C34" s="65">
        <v>20000000</v>
      </c>
      <c r="D34" s="209">
        <v>41030</v>
      </c>
      <c r="E34" s="209">
        <v>41061</v>
      </c>
      <c r="F34" s="209">
        <v>41061</v>
      </c>
      <c r="G34" s="209">
        <v>41091</v>
      </c>
    </row>
    <row r="35" spans="1:7" x14ac:dyDescent="0.2">
      <c r="A35" s="31" t="s">
        <v>476</v>
      </c>
      <c r="B35" s="31" t="s">
        <v>466</v>
      </c>
      <c r="C35" s="65">
        <v>10000000</v>
      </c>
      <c r="D35" s="209">
        <v>41030</v>
      </c>
      <c r="E35" s="209">
        <v>41061</v>
      </c>
      <c r="F35" s="209">
        <v>41061</v>
      </c>
      <c r="G35" s="209">
        <v>41091</v>
      </c>
    </row>
    <row r="36" spans="1:7" x14ac:dyDescent="0.2">
      <c r="A36" s="31" t="s">
        <v>476</v>
      </c>
      <c r="B36" s="31" t="s">
        <v>477</v>
      </c>
      <c r="C36" s="65">
        <v>20000000</v>
      </c>
      <c r="D36" s="209">
        <v>41030</v>
      </c>
      <c r="E36" s="209">
        <v>41030</v>
      </c>
      <c r="F36" s="209">
        <v>41061</v>
      </c>
      <c r="G36" s="209">
        <v>41061</v>
      </c>
    </row>
    <row r="37" spans="1:7" ht="25.5" x14ac:dyDescent="0.2">
      <c r="A37" s="31" t="s">
        <v>478</v>
      </c>
      <c r="B37" s="31" t="s">
        <v>459</v>
      </c>
      <c r="C37" s="65">
        <v>50000000</v>
      </c>
      <c r="D37" s="209">
        <v>40940</v>
      </c>
      <c r="E37" s="209">
        <v>40969</v>
      </c>
      <c r="F37" s="209">
        <v>40969</v>
      </c>
      <c r="G37" s="209">
        <v>41000</v>
      </c>
    </row>
    <row r="38" spans="1:7" x14ac:dyDescent="0.2">
      <c r="A38" s="31" t="s">
        <v>479</v>
      </c>
      <c r="B38" s="31" t="s">
        <v>466</v>
      </c>
      <c r="C38" s="65">
        <v>15000000</v>
      </c>
      <c r="D38" s="209">
        <v>41030</v>
      </c>
      <c r="E38" s="209">
        <v>41061</v>
      </c>
      <c r="F38" s="209">
        <v>41061</v>
      </c>
      <c r="G38" s="209">
        <v>41091</v>
      </c>
    </row>
    <row r="39" spans="1:7" x14ac:dyDescent="0.2">
      <c r="A39" s="31" t="s">
        <v>479</v>
      </c>
      <c r="B39" s="31" t="s">
        <v>466</v>
      </c>
      <c r="C39" s="65">
        <v>15000000</v>
      </c>
      <c r="D39" s="209">
        <v>41030</v>
      </c>
      <c r="E39" s="209">
        <v>41061</v>
      </c>
      <c r="F39" s="209">
        <v>41061</v>
      </c>
      <c r="G39" s="209">
        <v>41091</v>
      </c>
    </row>
    <row r="40" spans="1:7" x14ac:dyDescent="0.2">
      <c r="A40" s="31" t="s">
        <v>479</v>
      </c>
      <c r="B40" s="31" t="s">
        <v>480</v>
      </c>
      <c r="C40" s="65">
        <v>20000000</v>
      </c>
      <c r="D40" s="209">
        <v>40940</v>
      </c>
      <c r="E40" s="209">
        <v>40969</v>
      </c>
      <c r="F40" s="209">
        <v>40969</v>
      </c>
      <c r="G40" s="209">
        <v>41000</v>
      </c>
    </row>
    <row r="41" spans="1:7" x14ac:dyDescent="0.2">
      <c r="A41" s="31" t="s">
        <v>479</v>
      </c>
      <c r="B41" s="31" t="s">
        <v>470</v>
      </c>
      <c r="C41" s="65">
        <v>30000000</v>
      </c>
      <c r="D41" s="209">
        <v>41030</v>
      </c>
      <c r="E41" s="209">
        <v>41061</v>
      </c>
      <c r="F41" s="209">
        <v>41061</v>
      </c>
      <c r="G41" s="209">
        <v>41091</v>
      </c>
    </row>
    <row r="42" spans="1:7" x14ac:dyDescent="0.2">
      <c r="A42" s="31" t="s">
        <v>481</v>
      </c>
      <c r="B42" s="31" t="s">
        <v>470</v>
      </c>
      <c r="C42" s="65">
        <v>36000000</v>
      </c>
      <c r="D42" s="209">
        <v>41000</v>
      </c>
      <c r="E42" s="209">
        <v>41030</v>
      </c>
      <c r="F42" s="209">
        <v>41030</v>
      </c>
      <c r="G42" s="209">
        <v>41061</v>
      </c>
    </row>
    <row r="43" spans="1:7" x14ac:dyDescent="0.2">
      <c r="A43" s="31" t="s">
        <v>479</v>
      </c>
      <c r="B43" s="31" t="s">
        <v>482</v>
      </c>
      <c r="C43" s="65">
        <v>10000000</v>
      </c>
      <c r="D43" s="209">
        <v>41030</v>
      </c>
      <c r="E43" s="209">
        <v>41061</v>
      </c>
      <c r="F43" s="209">
        <v>41061</v>
      </c>
      <c r="G43" s="209">
        <v>41091</v>
      </c>
    </row>
    <row r="44" spans="1:7" x14ac:dyDescent="0.2">
      <c r="A44" s="31" t="s">
        <v>479</v>
      </c>
      <c r="B44" s="31" t="s">
        <v>483</v>
      </c>
      <c r="C44" s="65">
        <v>10000000</v>
      </c>
      <c r="D44" s="209">
        <v>41030</v>
      </c>
      <c r="E44" s="209">
        <v>41061</v>
      </c>
      <c r="F44" s="209">
        <v>41061</v>
      </c>
      <c r="G44" s="209">
        <v>41091</v>
      </c>
    </row>
    <row r="45" spans="1:7" x14ac:dyDescent="0.2">
      <c r="A45" s="31" t="s">
        <v>479</v>
      </c>
      <c r="B45" s="31" t="s">
        <v>484</v>
      </c>
      <c r="C45" s="65">
        <v>10000000</v>
      </c>
      <c r="D45" s="209">
        <v>41030</v>
      </c>
      <c r="E45" s="209">
        <v>41061</v>
      </c>
      <c r="F45" s="209">
        <v>41061</v>
      </c>
      <c r="G45" s="209">
        <v>41091</v>
      </c>
    </row>
    <row r="46" spans="1:7" x14ac:dyDescent="0.2">
      <c r="A46" s="31" t="s">
        <v>479</v>
      </c>
      <c r="B46" s="31" t="s">
        <v>474</v>
      </c>
      <c r="C46" s="65">
        <v>20000000</v>
      </c>
      <c r="D46" s="209">
        <v>41000</v>
      </c>
      <c r="E46" s="209">
        <v>41030</v>
      </c>
      <c r="F46" s="209">
        <v>41030</v>
      </c>
      <c r="G46" s="209">
        <v>41061</v>
      </c>
    </row>
    <row r="47" spans="1:7" x14ac:dyDescent="0.2">
      <c r="A47" s="31" t="s">
        <v>485</v>
      </c>
      <c r="B47" s="31" t="s">
        <v>466</v>
      </c>
      <c r="C47" s="65">
        <v>15000000</v>
      </c>
      <c r="D47" s="209">
        <v>41000</v>
      </c>
      <c r="E47" s="209">
        <v>41030</v>
      </c>
      <c r="F47" s="209">
        <v>41030</v>
      </c>
      <c r="G47" s="209">
        <v>41061</v>
      </c>
    </row>
    <row r="48" spans="1:7" x14ac:dyDescent="0.2">
      <c r="A48" s="31" t="s">
        <v>485</v>
      </c>
      <c r="B48" s="31" t="s">
        <v>468</v>
      </c>
      <c r="C48" s="65">
        <v>15000000</v>
      </c>
      <c r="D48" s="209">
        <v>41000</v>
      </c>
      <c r="E48" s="209">
        <v>41030</v>
      </c>
      <c r="F48" s="209">
        <v>41030</v>
      </c>
      <c r="G48" s="209">
        <v>41061</v>
      </c>
    </row>
    <row r="49" spans="1:8" ht="25.5" x14ac:dyDescent="0.2">
      <c r="A49" s="31" t="s">
        <v>821</v>
      </c>
      <c r="B49" s="31" t="s">
        <v>822</v>
      </c>
      <c r="C49" s="65">
        <v>80000000</v>
      </c>
      <c r="D49" s="209">
        <v>41030</v>
      </c>
      <c r="E49" s="209">
        <v>41030</v>
      </c>
      <c r="F49" s="209">
        <v>41030</v>
      </c>
      <c r="G49" s="209">
        <v>41091</v>
      </c>
    </row>
    <row r="50" spans="1:8" ht="25.5" x14ac:dyDescent="0.2">
      <c r="A50" s="18" t="s">
        <v>48</v>
      </c>
      <c r="B50" s="18"/>
      <c r="C50" s="17">
        <v>133000000</v>
      </c>
      <c r="D50" s="149"/>
      <c r="E50" s="149"/>
      <c r="F50" s="149"/>
      <c r="G50" s="149"/>
      <c r="H50" s="112"/>
    </row>
    <row r="51" spans="1:8" x14ac:dyDescent="0.2">
      <c r="A51" s="31" t="s">
        <v>49</v>
      </c>
      <c r="B51" s="51"/>
      <c r="C51" s="210">
        <v>35000000</v>
      </c>
      <c r="D51" s="126"/>
      <c r="E51" s="126"/>
      <c r="F51" s="126"/>
      <c r="G51" s="126"/>
    </row>
    <row r="52" spans="1:8" x14ac:dyDescent="0.2">
      <c r="A52" s="553" t="s">
        <v>49</v>
      </c>
      <c r="B52" s="51" t="s">
        <v>486</v>
      </c>
      <c r="C52" s="211">
        <v>15000000</v>
      </c>
      <c r="D52" s="209">
        <v>41000</v>
      </c>
      <c r="E52" s="209">
        <v>41000</v>
      </c>
      <c r="F52" s="209">
        <v>41000</v>
      </c>
      <c r="G52" s="209">
        <v>41030</v>
      </c>
    </row>
    <row r="53" spans="1:8" x14ac:dyDescent="0.2">
      <c r="A53" s="554"/>
      <c r="B53" s="51" t="s">
        <v>458</v>
      </c>
      <c r="C53" s="65">
        <v>5000000</v>
      </c>
      <c r="D53" s="209">
        <v>41000</v>
      </c>
      <c r="E53" s="209">
        <v>41030</v>
      </c>
      <c r="F53" s="209">
        <v>41030</v>
      </c>
      <c r="G53" s="209">
        <v>41061</v>
      </c>
    </row>
    <row r="54" spans="1:8" x14ac:dyDescent="0.2">
      <c r="A54" s="554"/>
      <c r="B54" s="51" t="s">
        <v>487</v>
      </c>
      <c r="C54" s="65">
        <v>5000000</v>
      </c>
      <c r="D54" s="209">
        <v>41000</v>
      </c>
      <c r="E54" s="209">
        <v>41030</v>
      </c>
      <c r="F54" s="209">
        <v>41030</v>
      </c>
      <c r="G54" s="209">
        <v>41091</v>
      </c>
    </row>
    <row r="55" spans="1:8" x14ac:dyDescent="0.2">
      <c r="A55" s="555"/>
      <c r="B55" s="51" t="s">
        <v>460</v>
      </c>
      <c r="C55" s="211">
        <v>10000000</v>
      </c>
      <c r="D55" s="209">
        <v>41000</v>
      </c>
      <c r="E55" s="209">
        <v>41030</v>
      </c>
      <c r="F55" s="209">
        <v>41030</v>
      </c>
      <c r="G55" s="126">
        <v>41122</v>
      </c>
    </row>
    <row r="56" spans="1:8" ht="25.5" x14ac:dyDescent="0.2">
      <c r="A56" s="51" t="s">
        <v>60</v>
      </c>
      <c r="B56" s="51"/>
      <c r="C56" s="210">
        <v>18000000</v>
      </c>
      <c r="D56" s="147"/>
      <c r="E56" s="147"/>
      <c r="F56" s="147"/>
      <c r="G56" s="147"/>
    </row>
    <row r="57" spans="1:8" x14ac:dyDescent="0.2">
      <c r="A57" s="556" t="s">
        <v>60</v>
      </c>
      <c r="B57" s="212" t="s">
        <v>460</v>
      </c>
      <c r="C57" s="65">
        <v>10000000</v>
      </c>
      <c r="D57" s="209">
        <v>41061</v>
      </c>
      <c r="E57" s="209">
        <v>41061</v>
      </c>
      <c r="F57" s="209">
        <v>41061</v>
      </c>
      <c r="G57" s="126">
        <v>41122</v>
      </c>
    </row>
    <row r="58" spans="1:8" x14ac:dyDescent="0.2">
      <c r="A58" s="557"/>
      <c r="B58" s="212" t="s">
        <v>488</v>
      </c>
      <c r="C58" s="65">
        <v>8000000</v>
      </c>
      <c r="D58" s="209">
        <v>40969</v>
      </c>
      <c r="E58" s="209">
        <v>40969</v>
      </c>
      <c r="F58" s="209">
        <v>41000</v>
      </c>
      <c r="G58" s="209">
        <v>41030</v>
      </c>
    </row>
    <row r="59" spans="1:8" x14ac:dyDescent="0.2">
      <c r="A59" s="51" t="s">
        <v>62</v>
      </c>
      <c r="B59" s="51"/>
      <c r="C59" s="213">
        <v>35000000</v>
      </c>
      <c r="D59" s="147"/>
      <c r="E59" s="147"/>
      <c r="F59" s="147"/>
      <c r="G59" s="147"/>
    </row>
    <row r="60" spans="1:8" x14ac:dyDescent="0.2">
      <c r="A60" s="556" t="s">
        <v>62</v>
      </c>
      <c r="B60" s="212" t="s">
        <v>461</v>
      </c>
      <c r="C60" s="65">
        <v>10000000</v>
      </c>
      <c r="D60" s="209">
        <v>40969</v>
      </c>
      <c r="E60" s="209">
        <v>41000</v>
      </c>
      <c r="F60" s="209">
        <v>41000</v>
      </c>
      <c r="G60" s="209">
        <v>41030</v>
      </c>
    </row>
    <row r="61" spans="1:8" x14ac:dyDescent="0.2">
      <c r="A61" s="557"/>
      <c r="B61" s="212" t="s">
        <v>464</v>
      </c>
      <c r="C61" s="65">
        <v>25000000</v>
      </c>
      <c r="D61" s="209">
        <v>41061</v>
      </c>
      <c r="E61" s="214">
        <v>41091</v>
      </c>
      <c r="F61" s="214">
        <v>41091</v>
      </c>
      <c r="G61" s="126">
        <v>41122</v>
      </c>
    </row>
    <row r="62" spans="1:8" x14ac:dyDescent="0.2">
      <c r="A62" s="51" t="s">
        <v>64</v>
      </c>
      <c r="B62" s="51"/>
      <c r="C62" s="213">
        <v>25000000</v>
      </c>
      <c r="D62" s="147"/>
      <c r="E62" s="147"/>
      <c r="F62" s="147"/>
      <c r="G62" s="147"/>
    </row>
    <row r="63" spans="1:8" x14ac:dyDescent="0.2">
      <c r="A63" s="556" t="s">
        <v>64</v>
      </c>
      <c r="B63" s="212" t="s">
        <v>455</v>
      </c>
      <c r="C63" s="215">
        <v>5000000</v>
      </c>
      <c r="D63" s="209">
        <v>41000</v>
      </c>
      <c r="E63" s="209">
        <v>41000</v>
      </c>
      <c r="F63" s="209">
        <v>41000</v>
      </c>
      <c r="G63" s="209">
        <v>41030</v>
      </c>
    </row>
    <row r="64" spans="1:8" ht="15" customHeight="1" x14ac:dyDescent="0.2">
      <c r="A64" s="558"/>
      <c r="B64" s="212" t="s">
        <v>457</v>
      </c>
      <c r="C64" s="215">
        <v>5000000</v>
      </c>
      <c r="D64" s="209">
        <v>41000</v>
      </c>
      <c r="E64" s="209">
        <v>41030</v>
      </c>
      <c r="F64" s="209">
        <v>41030</v>
      </c>
      <c r="G64" s="209">
        <v>41091</v>
      </c>
    </row>
    <row r="65" spans="1:7" x14ac:dyDescent="0.2">
      <c r="A65" s="558"/>
      <c r="B65" s="212" t="s">
        <v>463</v>
      </c>
      <c r="C65" s="215">
        <v>5000000</v>
      </c>
      <c r="D65" s="209">
        <v>41000</v>
      </c>
      <c r="E65" s="209">
        <v>41030</v>
      </c>
      <c r="F65" s="209">
        <v>41030</v>
      </c>
      <c r="G65" s="209">
        <v>41091</v>
      </c>
    </row>
    <row r="66" spans="1:7" x14ac:dyDescent="0.2">
      <c r="A66" s="558"/>
      <c r="B66" s="212" t="s">
        <v>489</v>
      </c>
      <c r="C66" s="215">
        <v>5000000</v>
      </c>
      <c r="D66" s="209">
        <v>41000</v>
      </c>
      <c r="E66" s="209">
        <v>41061</v>
      </c>
      <c r="F66" s="209">
        <v>41061</v>
      </c>
      <c r="G66" s="126">
        <v>41122</v>
      </c>
    </row>
    <row r="67" spans="1:7" x14ac:dyDescent="0.2">
      <c r="A67" s="557"/>
      <c r="B67" s="212" t="s">
        <v>490</v>
      </c>
      <c r="C67" s="215">
        <v>5000000</v>
      </c>
      <c r="D67" s="209">
        <v>41000</v>
      </c>
      <c r="E67" s="209">
        <v>41061</v>
      </c>
      <c r="F67" s="209">
        <v>41061</v>
      </c>
      <c r="G67" s="126">
        <v>41122</v>
      </c>
    </row>
    <row r="68" spans="1:7" ht="51" x14ac:dyDescent="0.2">
      <c r="A68" s="51" t="s">
        <v>420</v>
      </c>
      <c r="B68" s="212" t="s">
        <v>491</v>
      </c>
      <c r="C68" s="65">
        <v>20000000</v>
      </c>
      <c r="D68" s="209">
        <v>40969</v>
      </c>
      <c r="E68" s="209">
        <v>41000</v>
      </c>
      <c r="F68" s="209">
        <v>41000</v>
      </c>
      <c r="G68" s="209">
        <v>41030</v>
      </c>
    </row>
    <row r="69" spans="1:7" ht="25.5" x14ac:dyDescent="0.2">
      <c r="A69" s="18" t="s">
        <v>66</v>
      </c>
      <c r="B69" s="18"/>
      <c r="C69" s="64">
        <v>24000000</v>
      </c>
      <c r="D69" s="149"/>
      <c r="E69" s="149"/>
      <c r="F69" s="149"/>
      <c r="G69" s="149"/>
    </row>
    <row r="70" spans="1:7" ht="38.25" x14ac:dyDescent="0.2">
      <c r="A70" s="559" t="s">
        <v>67</v>
      </c>
      <c r="B70" s="26" t="s">
        <v>492</v>
      </c>
      <c r="C70" s="65">
        <v>10000000</v>
      </c>
      <c r="D70" s="209">
        <v>40940</v>
      </c>
      <c r="E70" s="209">
        <v>40940</v>
      </c>
      <c r="F70" s="209">
        <v>40969</v>
      </c>
      <c r="G70" s="209">
        <v>41000</v>
      </c>
    </row>
    <row r="71" spans="1:7" ht="38.25" x14ac:dyDescent="0.2">
      <c r="A71" s="560"/>
      <c r="B71" s="26" t="s">
        <v>493</v>
      </c>
      <c r="C71" s="65">
        <v>12000000</v>
      </c>
      <c r="D71" s="209">
        <v>40940</v>
      </c>
      <c r="E71" s="209">
        <v>40940</v>
      </c>
      <c r="F71" s="209">
        <v>40969</v>
      </c>
      <c r="G71" s="209">
        <v>41000</v>
      </c>
    </row>
    <row r="72" spans="1:7" x14ac:dyDescent="0.2">
      <c r="A72" s="32" t="s">
        <v>75</v>
      </c>
      <c r="B72" s="26"/>
      <c r="C72" s="65">
        <v>2000000</v>
      </c>
      <c r="D72" s="209">
        <v>40940</v>
      </c>
      <c r="E72" s="209">
        <v>40940</v>
      </c>
      <c r="F72" s="209">
        <v>40969</v>
      </c>
      <c r="G72" s="209">
        <v>41000</v>
      </c>
    </row>
    <row r="73" spans="1:7" ht="25.5" x14ac:dyDescent="0.2">
      <c r="A73" s="18" t="s">
        <v>77</v>
      </c>
      <c r="B73" s="18"/>
      <c r="C73" s="77">
        <f>+C74+C75+C76+C77</f>
        <v>150000000</v>
      </c>
      <c r="D73" s="149"/>
      <c r="E73" s="149"/>
      <c r="F73" s="149"/>
      <c r="G73" s="149"/>
    </row>
    <row r="74" spans="1:7" ht="25.5" x14ac:dyDescent="0.2">
      <c r="A74" s="216" t="s">
        <v>823</v>
      </c>
      <c r="B74" s="104" t="s">
        <v>822</v>
      </c>
      <c r="C74" s="174">
        <v>85000000</v>
      </c>
      <c r="D74" s="198">
        <v>40969</v>
      </c>
      <c r="E74" s="198">
        <v>41030</v>
      </c>
      <c r="F74" s="198">
        <v>41030</v>
      </c>
      <c r="G74" s="198">
        <v>41091</v>
      </c>
    </row>
    <row r="75" spans="1:7" ht="15" customHeight="1" x14ac:dyDescent="0.2">
      <c r="A75" s="216" t="s">
        <v>824</v>
      </c>
      <c r="B75" s="104" t="s">
        <v>494</v>
      </c>
      <c r="C75" s="174">
        <v>25000000</v>
      </c>
      <c r="D75" s="198">
        <v>40969</v>
      </c>
      <c r="E75" s="198">
        <v>41000</v>
      </c>
      <c r="F75" s="198">
        <v>41000</v>
      </c>
      <c r="G75" s="198">
        <v>41061</v>
      </c>
    </row>
    <row r="76" spans="1:7" ht="25.5" x14ac:dyDescent="0.2">
      <c r="A76" s="216" t="s">
        <v>825</v>
      </c>
      <c r="B76" s="104" t="s">
        <v>495</v>
      </c>
      <c r="C76" s="174">
        <v>20000000</v>
      </c>
      <c r="D76" s="198">
        <v>40969</v>
      </c>
      <c r="E76" s="198">
        <v>41000</v>
      </c>
      <c r="F76" s="198">
        <v>41000</v>
      </c>
      <c r="G76" s="198">
        <v>41061</v>
      </c>
    </row>
    <row r="77" spans="1:7" ht="25.5" x14ac:dyDescent="0.2">
      <c r="A77" s="216" t="s">
        <v>826</v>
      </c>
      <c r="B77" s="104" t="s">
        <v>496</v>
      </c>
      <c r="C77" s="174">
        <v>20000000</v>
      </c>
      <c r="D77" s="198">
        <v>40969</v>
      </c>
      <c r="E77" s="198">
        <v>41000</v>
      </c>
      <c r="F77" s="198">
        <v>41000</v>
      </c>
      <c r="G77" s="198">
        <v>41061</v>
      </c>
    </row>
    <row r="78" spans="1:7" ht="38.25" x14ac:dyDescent="0.2">
      <c r="A78" s="108" t="s">
        <v>357</v>
      </c>
      <c r="B78" s="18" t="s">
        <v>575</v>
      </c>
      <c r="C78" s="217">
        <f>SUM(C79:C90)</f>
        <v>585000000</v>
      </c>
      <c r="D78" s="149"/>
      <c r="E78" s="149"/>
      <c r="F78" s="149"/>
      <c r="G78" s="149"/>
    </row>
    <row r="79" spans="1:7" ht="25.5" x14ac:dyDescent="0.2">
      <c r="A79" s="218" t="s">
        <v>360</v>
      </c>
      <c r="B79" s="219" t="s">
        <v>497</v>
      </c>
      <c r="C79" s="220">
        <v>45000000</v>
      </c>
      <c r="D79" s="209" t="s">
        <v>498</v>
      </c>
      <c r="E79" s="209" t="s">
        <v>498</v>
      </c>
      <c r="F79" s="209" t="s">
        <v>498</v>
      </c>
      <c r="G79" s="209" t="s">
        <v>498</v>
      </c>
    </row>
    <row r="80" spans="1:7" ht="25.5" x14ac:dyDescent="0.2">
      <c r="A80" s="218" t="s">
        <v>827</v>
      </c>
      <c r="B80" s="84" t="s">
        <v>497</v>
      </c>
      <c r="C80" s="220">
        <v>165000000</v>
      </c>
      <c r="D80" s="209" t="s">
        <v>498</v>
      </c>
      <c r="E80" s="209" t="s">
        <v>498</v>
      </c>
      <c r="F80" s="209" t="s">
        <v>498</v>
      </c>
      <c r="G80" s="209" t="s">
        <v>498</v>
      </c>
    </row>
    <row r="81" spans="1:7" ht="25.5" x14ac:dyDescent="0.2">
      <c r="A81" s="218" t="s">
        <v>828</v>
      </c>
      <c r="B81" s="84" t="s">
        <v>497</v>
      </c>
      <c r="C81" s="220">
        <v>12000000</v>
      </c>
      <c r="D81" s="209" t="s">
        <v>498</v>
      </c>
      <c r="E81" s="209" t="s">
        <v>498</v>
      </c>
      <c r="F81" s="209" t="s">
        <v>498</v>
      </c>
      <c r="G81" s="209" t="s">
        <v>498</v>
      </c>
    </row>
    <row r="82" spans="1:7" ht="25.5" x14ac:dyDescent="0.2">
      <c r="A82" s="218" t="s">
        <v>362</v>
      </c>
      <c r="B82" s="84" t="s">
        <v>497</v>
      </c>
      <c r="C82" s="220">
        <v>76000000</v>
      </c>
      <c r="D82" s="209" t="s">
        <v>498</v>
      </c>
      <c r="E82" s="209" t="s">
        <v>498</v>
      </c>
      <c r="F82" s="209" t="s">
        <v>498</v>
      </c>
      <c r="G82" s="209" t="s">
        <v>498</v>
      </c>
    </row>
    <row r="83" spans="1:7" x14ac:dyDescent="0.2">
      <c r="A83" s="218" t="s">
        <v>363</v>
      </c>
      <c r="B83" s="84" t="s">
        <v>499</v>
      </c>
      <c r="C83" s="220">
        <v>16000000</v>
      </c>
      <c r="D83" s="209">
        <v>40940</v>
      </c>
      <c r="E83" s="209">
        <v>40969</v>
      </c>
      <c r="F83" s="209">
        <v>40969</v>
      </c>
      <c r="G83" s="209">
        <v>41214</v>
      </c>
    </row>
    <row r="84" spans="1:7" x14ac:dyDescent="0.2">
      <c r="A84" s="218" t="s">
        <v>364</v>
      </c>
      <c r="B84" s="84" t="s">
        <v>497</v>
      </c>
      <c r="C84" s="220">
        <v>95000000</v>
      </c>
      <c r="D84" s="209">
        <v>40940</v>
      </c>
      <c r="E84" s="209">
        <v>40969</v>
      </c>
      <c r="F84" s="209">
        <v>41000</v>
      </c>
      <c r="G84" s="126">
        <v>41122</v>
      </c>
    </row>
    <row r="85" spans="1:7" ht="25.5" x14ac:dyDescent="0.2">
      <c r="A85" s="218" t="s">
        <v>829</v>
      </c>
      <c r="B85" s="84" t="s">
        <v>497</v>
      </c>
      <c r="C85" s="221">
        <v>30000000</v>
      </c>
      <c r="D85" s="209">
        <v>41091</v>
      </c>
      <c r="E85" s="126">
        <v>41122</v>
      </c>
      <c r="F85" s="209">
        <v>41153</v>
      </c>
      <c r="G85" s="209">
        <v>41153</v>
      </c>
    </row>
    <row r="86" spans="1:7" ht="25.5" x14ac:dyDescent="0.2">
      <c r="A86" s="218" t="s">
        <v>830</v>
      </c>
      <c r="B86" s="84" t="s">
        <v>501</v>
      </c>
      <c r="C86" s="174">
        <v>25000000</v>
      </c>
      <c r="D86" s="209">
        <v>41000</v>
      </c>
      <c r="E86" s="209">
        <v>41000</v>
      </c>
      <c r="F86" s="209">
        <v>41000</v>
      </c>
      <c r="G86" s="209">
        <v>41030</v>
      </c>
    </row>
    <row r="87" spans="1:7" ht="25.5" x14ac:dyDescent="0.2">
      <c r="A87" s="218" t="s">
        <v>831</v>
      </c>
      <c r="B87" s="84" t="s">
        <v>501</v>
      </c>
      <c r="C87" s="174">
        <v>16000000</v>
      </c>
      <c r="D87" s="209">
        <v>41030</v>
      </c>
      <c r="E87" s="209">
        <v>41030</v>
      </c>
      <c r="F87" s="209">
        <v>41030</v>
      </c>
      <c r="G87" s="209">
        <v>41061</v>
      </c>
    </row>
    <row r="88" spans="1:7" ht="51" x14ac:dyDescent="0.2">
      <c r="A88" s="218" t="s">
        <v>421</v>
      </c>
      <c r="B88" s="84" t="s">
        <v>499</v>
      </c>
      <c r="C88" s="174">
        <v>5000000</v>
      </c>
      <c r="D88" s="209">
        <v>40969</v>
      </c>
      <c r="E88" s="209">
        <v>41000</v>
      </c>
      <c r="F88" s="209">
        <v>41000</v>
      </c>
      <c r="G88" s="209">
        <v>41183</v>
      </c>
    </row>
    <row r="89" spans="1:7" ht="25.5" x14ac:dyDescent="0.2">
      <c r="A89" s="218" t="s">
        <v>832</v>
      </c>
      <c r="B89" s="84" t="s">
        <v>497</v>
      </c>
      <c r="C89" s="221">
        <v>30000000</v>
      </c>
      <c r="D89" s="209" t="s">
        <v>833</v>
      </c>
      <c r="E89" s="209" t="s">
        <v>833</v>
      </c>
      <c r="F89" s="209" t="s">
        <v>833</v>
      </c>
      <c r="G89" s="209" t="s">
        <v>833</v>
      </c>
    </row>
    <row r="90" spans="1:7" ht="38.25" x14ac:dyDescent="0.2">
      <c r="A90" s="218" t="s">
        <v>365</v>
      </c>
      <c r="B90" s="84" t="s">
        <v>497</v>
      </c>
      <c r="C90" s="221">
        <v>70000000</v>
      </c>
      <c r="D90" s="209" t="s">
        <v>500</v>
      </c>
      <c r="E90" s="209" t="s">
        <v>498</v>
      </c>
      <c r="F90" s="209" t="s">
        <v>498</v>
      </c>
      <c r="G90" s="209" t="s">
        <v>498</v>
      </c>
    </row>
    <row r="91" spans="1:7" ht="25.5" x14ac:dyDescent="0.2">
      <c r="A91" s="109" t="s">
        <v>367</v>
      </c>
      <c r="B91" s="222" t="s">
        <v>575</v>
      </c>
      <c r="C91" s="223">
        <f>SUM(C92:C98)</f>
        <v>86000000</v>
      </c>
      <c r="D91" s="152"/>
      <c r="E91" s="152"/>
      <c r="F91" s="152"/>
      <c r="G91" s="152"/>
    </row>
    <row r="92" spans="1:7" ht="25.5" x14ac:dyDescent="0.2">
      <c r="A92" s="218" t="s">
        <v>368</v>
      </c>
      <c r="B92" s="84" t="s">
        <v>497</v>
      </c>
      <c r="C92" s="220">
        <v>14000000</v>
      </c>
      <c r="D92" s="209">
        <v>40969</v>
      </c>
      <c r="E92" s="209">
        <v>41000</v>
      </c>
      <c r="F92" s="209">
        <v>41000</v>
      </c>
      <c r="G92" s="209">
        <v>41214</v>
      </c>
    </row>
    <row r="93" spans="1:7" ht="25.5" x14ac:dyDescent="0.2">
      <c r="A93" s="218" t="s">
        <v>422</v>
      </c>
      <c r="B93" s="84" t="s">
        <v>497</v>
      </c>
      <c r="C93" s="220">
        <v>8000000</v>
      </c>
      <c r="D93" s="209">
        <v>40940</v>
      </c>
      <c r="E93" s="209">
        <v>40969</v>
      </c>
      <c r="F93" s="209">
        <v>40969</v>
      </c>
      <c r="G93" s="209">
        <v>40969</v>
      </c>
    </row>
    <row r="94" spans="1:7" x14ac:dyDescent="0.2">
      <c r="A94" s="218" t="s">
        <v>423</v>
      </c>
      <c r="B94" s="36"/>
      <c r="C94" s="220">
        <v>12000000</v>
      </c>
      <c r="D94" s="209">
        <v>40940</v>
      </c>
      <c r="E94" s="209">
        <v>40969</v>
      </c>
      <c r="F94" s="209">
        <v>40969</v>
      </c>
      <c r="G94" s="209">
        <v>41061</v>
      </c>
    </row>
    <row r="95" spans="1:7" ht="25.5" x14ac:dyDescent="0.2">
      <c r="A95" s="218" t="s">
        <v>834</v>
      </c>
      <c r="B95" s="84" t="s">
        <v>497</v>
      </c>
      <c r="C95" s="220">
        <v>14000000</v>
      </c>
      <c r="D95" s="209">
        <v>40969</v>
      </c>
      <c r="E95" s="209">
        <v>41000</v>
      </c>
      <c r="F95" s="209">
        <v>41030</v>
      </c>
      <c r="G95" s="209">
        <v>41030</v>
      </c>
    </row>
    <row r="96" spans="1:7" ht="20.25" customHeight="1" x14ac:dyDescent="0.2">
      <c r="A96" s="218" t="s">
        <v>835</v>
      </c>
      <c r="B96" s="84" t="s">
        <v>497</v>
      </c>
      <c r="C96" s="220">
        <v>16000000</v>
      </c>
      <c r="D96" s="209" t="s">
        <v>836</v>
      </c>
      <c r="E96" s="209" t="s">
        <v>836</v>
      </c>
      <c r="F96" s="209" t="s">
        <v>836</v>
      </c>
      <c r="G96" s="209" t="s">
        <v>836</v>
      </c>
    </row>
    <row r="97" spans="1:7" ht="25.5" x14ac:dyDescent="0.2">
      <c r="A97" s="218" t="s">
        <v>424</v>
      </c>
      <c r="B97" s="84" t="s">
        <v>497</v>
      </c>
      <c r="C97" s="220">
        <v>7000000</v>
      </c>
      <c r="D97" s="209">
        <v>41030</v>
      </c>
      <c r="E97" s="209">
        <v>41061</v>
      </c>
      <c r="F97" s="209">
        <v>41061</v>
      </c>
      <c r="G97" s="126">
        <v>41122</v>
      </c>
    </row>
    <row r="98" spans="1:7" ht="38.25" x14ac:dyDescent="0.2">
      <c r="A98" s="224" t="s">
        <v>425</v>
      </c>
      <c r="B98" s="84" t="s">
        <v>497</v>
      </c>
      <c r="C98" s="176">
        <v>15000000</v>
      </c>
      <c r="D98" s="209">
        <v>41030</v>
      </c>
      <c r="E98" s="209">
        <v>41061</v>
      </c>
      <c r="F98" s="209">
        <v>41061</v>
      </c>
      <c r="G98" s="126">
        <v>41122</v>
      </c>
    </row>
    <row r="99" spans="1:7" ht="25.5" x14ac:dyDescent="0.2">
      <c r="A99" s="86" t="s">
        <v>271</v>
      </c>
      <c r="B99" s="86"/>
      <c r="C99" s="17">
        <v>15000000</v>
      </c>
      <c r="D99" s="153"/>
      <c r="E99" s="153"/>
      <c r="F99" s="153"/>
      <c r="G99" s="153"/>
    </row>
    <row r="100" spans="1:7" x14ac:dyDescent="0.2">
      <c r="A100" s="90" t="s">
        <v>430</v>
      </c>
      <c r="B100" s="87" t="s">
        <v>501</v>
      </c>
      <c r="C100" s="22">
        <v>15000000</v>
      </c>
      <c r="D100" s="126">
        <v>41122</v>
      </c>
      <c r="E100" s="209">
        <v>41153</v>
      </c>
      <c r="F100" s="209">
        <v>41153</v>
      </c>
      <c r="G100" s="209">
        <v>41183</v>
      </c>
    </row>
    <row r="101" spans="1:7" x14ac:dyDescent="0.2">
      <c r="A101" s="16" t="s">
        <v>326</v>
      </c>
      <c r="B101" s="86"/>
      <c r="C101" s="17">
        <f>SUM(C102:C113)</f>
        <v>221500000</v>
      </c>
      <c r="D101" s="153"/>
      <c r="E101" s="153"/>
      <c r="F101" s="153"/>
      <c r="G101" s="153"/>
    </row>
    <row r="102" spans="1:7" ht="25.5" x14ac:dyDescent="0.2">
      <c r="A102" s="225" t="s">
        <v>327</v>
      </c>
      <c r="B102" s="89" t="s">
        <v>502</v>
      </c>
      <c r="C102" s="226">
        <v>25000000</v>
      </c>
      <c r="D102" s="209">
        <v>40940</v>
      </c>
      <c r="E102" s="209">
        <v>40940</v>
      </c>
      <c r="F102" s="209">
        <v>40969</v>
      </c>
      <c r="G102" s="209">
        <v>41000</v>
      </c>
    </row>
    <row r="103" spans="1:7" x14ac:dyDescent="0.2">
      <c r="A103" s="89" t="s">
        <v>328</v>
      </c>
      <c r="B103" s="89" t="s">
        <v>502</v>
      </c>
      <c r="C103" s="22">
        <v>1500000</v>
      </c>
      <c r="D103" s="209">
        <v>40940</v>
      </c>
      <c r="E103" s="209">
        <v>40940</v>
      </c>
      <c r="F103" s="209">
        <v>40940</v>
      </c>
      <c r="G103" s="209">
        <v>40969</v>
      </c>
    </row>
    <row r="104" spans="1:7" x14ac:dyDescent="0.2">
      <c r="A104" s="227" t="s">
        <v>329</v>
      </c>
      <c r="B104" s="89" t="s">
        <v>502</v>
      </c>
      <c r="C104" s="22">
        <v>3000000</v>
      </c>
      <c r="D104" s="209">
        <v>41030</v>
      </c>
      <c r="E104" s="209">
        <v>41030</v>
      </c>
      <c r="F104" s="209">
        <v>41061</v>
      </c>
      <c r="G104" s="209">
        <v>41091</v>
      </c>
    </row>
    <row r="105" spans="1:7" ht="25.5" x14ac:dyDescent="0.2">
      <c r="A105" s="227" t="s">
        <v>330</v>
      </c>
      <c r="B105" s="89" t="s">
        <v>502</v>
      </c>
      <c r="C105" s="24">
        <v>10000000</v>
      </c>
      <c r="D105" s="209">
        <v>41000</v>
      </c>
      <c r="E105" s="209">
        <v>41000</v>
      </c>
      <c r="F105" s="209" t="s">
        <v>456</v>
      </c>
      <c r="G105" s="209">
        <v>41061</v>
      </c>
    </row>
    <row r="106" spans="1:7" ht="25.5" x14ac:dyDescent="0.2">
      <c r="A106" s="51" t="s">
        <v>331</v>
      </c>
      <c r="B106" s="89" t="s">
        <v>502</v>
      </c>
      <c r="C106" s="65">
        <v>5000000</v>
      </c>
      <c r="D106" s="209">
        <v>41030</v>
      </c>
      <c r="E106" s="209">
        <v>41030</v>
      </c>
      <c r="F106" s="209">
        <v>41061</v>
      </c>
      <c r="G106" s="214">
        <v>41091</v>
      </c>
    </row>
    <row r="107" spans="1:7" ht="102" x14ac:dyDescent="0.2">
      <c r="A107" s="51" t="s">
        <v>333</v>
      </c>
      <c r="B107" s="89" t="s">
        <v>503</v>
      </c>
      <c r="C107" s="65">
        <v>30000000</v>
      </c>
      <c r="D107" s="209">
        <v>41000</v>
      </c>
      <c r="E107" s="209">
        <v>41000</v>
      </c>
      <c r="F107" s="209">
        <v>41030</v>
      </c>
      <c r="G107" s="209">
        <v>41091</v>
      </c>
    </row>
    <row r="108" spans="1:7" ht="38.25" x14ac:dyDescent="0.2">
      <c r="A108" s="51" t="s">
        <v>334</v>
      </c>
      <c r="B108" s="89" t="s">
        <v>504</v>
      </c>
      <c r="C108" s="179">
        <v>23000000</v>
      </c>
      <c r="D108" s="209">
        <v>41000</v>
      </c>
      <c r="E108" s="209">
        <v>41000</v>
      </c>
      <c r="F108" s="209">
        <v>41030</v>
      </c>
      <c r="G108" s="209">
        <v>41091</v>
      </c>
    </row>
    <row r="109" spans="1:7" x14ac:dyDescent="0.2">
      <c r="A109" s="51" t="s">
        <v>505</v>
      </c>
      <c r="B109" s="106" t="s">
        <v>499</v>
      </c>
      <c r="C109" s="179">
        <v>7500000</v>
      </c>
      <c r="D109" s="209">
        <v>41000</v>
      </c>
      <c r="E109" s="209">
        <v>41000</v>
      </c>
      <c r="F109" s="209">
        <v>41030</v>
      </c>
      <c r="G109" s="209">
        <v>41091</v>
      </c>
    </row>
    <row r="110" spans="1:7" ht="38.25" x14ac:dyDescent="0.2">
      <c r="A110" s="51" t="s">
        <v>335</v>
      </c>
      <c r="B110" s="106" t="s">
        <v>506</v>
      </c>
      <c r="C110" s="179">
        <v>8000000</v>
      </c>
      <c r="D110" s="209">
        <v>41000</v>
      </c>
      <c r="E110" s="209">
        <v>41000</v>
      </c>
      <c r="F110" s="209">
        <v>41030</v>
      </c>
      <c r="G110" s="209">
        <v>41091</v>
      </c>
    </row>
    <row r="111" spans="1:7" ht="25.5" x14ac:dyDescent="0.2">
      <c r="A111" s="51" t="s">
        <v>336</v>
      </c>
      <c r="B111" s="106" t="s">
        <v>502</v>
      </c>
      <c r="C111" s="179">
        <v>58000000</v>
      </c>
      <c r="D111" s="209">
        <v>41000</v>
      </c>
      <c r="E111" s="209">
        <v>41030</v>
      </c>
      <c r="F111" s="209">
        <v>41061</v>
      </c>
      <c r="G111" s="192">
        <v>41426</v>
      </c>
    </row>
    <row r="112" spans="1:7" ht="25.5" x14ac:dyDescent="0.2">
      <c r="A112" s="51" t="s">
        <v>337</v>
      </c>
      <c r="B112" s="106" t="s">
        <v>502</v>
      </c>
      <c r="C112" s="179">
        <v>33500000</v>
      </c>
      <c r="D112" s="209">
        <v>40940</v>
      </c>
      <c r="E112" s="209">
        <v>40969</v>
      </c>
      <c r="F112" s="209">
        <v>40969</v>
      </c>
      <c r="G112" s="192">
        <v>41244</v>
      </c>
    </row>
    <row r="113" spans="1:7" ht="25.5" x14ac:dyDescent="0.2">
      <c r="A113" s="51" t="s">
        <v>338</v>
      </c>
      <c r="B113" s="106" t="s">
        <v>499</v>
      </c>
      <c r="C113" s="179">
        <v>17000000</v>
      </c>
      <c r="D113" s="192">
        <v>41091</v>
      </c>
      <c r="E113" s="192">
        <v>41091</v>
      </c>
      <c r="F113" s="209">
        <v>41153</v>
      </c>
      <c r="G113" s="192">
        <v>41518</v>
      </c>
    </row>
    <row r="114" spans="1:7" x14ac:dyDescent="0.2">
      <c r="A114" s="16" t="s">
        <v>371</v>
      </c>
      <c r="B114" s="86"/>
      <c r="C114" s="40">
        <f>SUM(C115:C115)</f>
        <v>48000000</v>
      </c>
      <c r="D114" s="153"/>
      <c r="E114" s="153"/>
      <c r="F114" s="153"/>
      <c r="G114" s="153"/>
    </row>
    <row r="115" spans="1:7" ht="38.25" x14ac:dyDescent="0.2">
      <c r="A115" s="89" t="s">
        <v>453</v>
      </c>
      <c r="B115" s="89" t="s">
        <v>507</v>
      </c>
      <c r="C115" s="41">
        <v>48000000</v>
      </c>
      <c r="D115" s="209">
        <v>41000</v>
      </c>
      <c r="E115" s="209">
        <v>41000</v>
      </c>
      <c r="F115" s="120">
        <v>41061</v>
      </c>
      <c r="G115" s="192">
        <v>41244</v>
      </c>
    </row>
    <row r="116" spans="1:7" ht="25.5" x14ac:dyDescent="0.2">
      <c r="A116" s="16" t="s">
        <v>391</v>
      </c>
      <c r="B116" s="86"/>
      <c r="C116" s="40">
        <f>SUM(C117:C119)</f>
        <v>18500000</v>
      </c>
      <c r="D116" s="153"/>
      <c r="E116" s="153"/>
      <c r="F116" s="153"/>
      <c r="G116" s="153"/>
    </row>
    <row r="117" spans="1:7" ht="51" x14ac:dyDescent="0.2">
      <c r="A117" s="89" t="s">
        <v>393</v>
      </c>
      <c r="B117" s="89" t="s">
        <v>508</v>
      </c>
      <c r="C117" s="44">
        <v>13500000</v>
      </c>
      <c r="D117" s="209">
        <v>41030</v>
      </c>
      <c r="E117" s="120">
        <v>41061</v>
      </c>
      <c r="F117" s="120">
        <v>41061</v>
      </c>
      <c r="G117" s="192">
        <v>41244</v>
      </c>
    </row>
    <row r="118" spans="1:7" ht="38.25" x14ac:dyDescent="0.2">
      <c r="A118" s="90" t="s">
        <v>397</v>
      </c>
      <c r="B118" s="87" t="s">
        <v>509</v>
      </c>
      <c r="C118" s="22">
        <v>2000000</v>
      </c>
      <c r="D118" s="209">
        <v>41000</v>
      </c>
      <c r="E118" s="209">
        <v>41000</v>
      </c>
      <c r="F118" s="209">
        <v>41030</v>
      </c>
      <c r="G118" s="209">
        <v>41030</v>
      </c>
    </row>
    <row r="119" spans="1:7" ht="25.5" x14ac:dyDescent="0.2">
      <c r="A119" s="87" t="s">
        <v>398</v>
      </c>
      <c r="B119" s="87" t="s">
        <v>509</v>
      </c>
      <c r="C119" s="24">
        <v>3000000</v>
      </c>
      <c r="D119" s="209">
        <v>41000</v>
      </c>
      <c r="E119" s="209">
        <v>41000</v>
      </c>
      <c r="F119" s="209">
        <v>41030</v>
      </c>
      <c r="G119" s="209">
        <v>41214</v>
      </c>
    </row>
  </sheetData>
  <mergeCells count="11">
    <mergeCell ref="A52:A55"/>
    <mergeCell ref="A57:A58"/>
    <mergeCell ref="A60:A61"/>
    <mergeCell ref="A63:A67"/>
    <mergeCell ref="A70:A71"/>
    <mergeCell ref="A2:G2"/>
    <mergeCell ref="A3:G3"/>
    <mergeCell ref="A4:G4"/>
    <mergeCell ref="A5:G5"/>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X241"/>
  <sheetViews>
    <sheetView workbookViewId="0">
      <selection activeCell="J19" sqref="J19"/>
    </sheetView>
  </sheetViews>
  <sheetFormatPr baseColWidth="10" defaultRowHeight="12.75" x14ac:dyDescent="0.25"/>
  <cols>
    <col min="1" max="1" width="63.7109375" style="4" customWidth="1"/>
    <col min="2" max="2" width="20.7109375" style="300" customWidth="1"/>
    <col min="3" max="3" width="18.7109375" style="39" customWidth="1"/>
    <col min="4" max="7" width="13.7109375" style="7" customWidth="1"/>
    <col min="8" max="232" width="11.42578125" style="4"/>
    <col min="233" max="233" width="62.85546875" style="4" customWidth="1"/>
    <col min="234" max="234" width="22.28515625" style="4" customWidth="1"/>
    <col min="235" max="235" width="18.140625" style="4" customWidth="1"/>
    <col min="236" max="236" width="16.85546875" style="4" customWidth="1"/>
    <col min="237" max="237" width="13.42578125" style="4" customWidth="1"/>
    <col min="238" max="238" width="11.7109375" style="4" customWidth="1"/>
    <col min="239" max="239" width="13" style="4" customWidth="1"/>
    <col min="240" max="240" width="13.42578125" style="4" bestFit="1" customWidth="1"/>
    <col min="241" max="256" width="11.42578125" style="4"/>
    <col min="257" max="257" width="64.7109375" style="4" customWidth="1"/>
    <col min="258" max="258" width="22.42578125" style="4" customWidth="1"/>
    <col min="259" max="259" width="18.140625" style="4" customWidth="1"/>
    <col min="260" max="260" width="16.85546875" style="4" customWidth="1"/>
    <col min="261" max="261" width="13.42578125" style="4" customWidth="1"/>
    <col min="262" max="262" width="11.7109375" style="4" customWidth="1"/>
    <col min="263" max="263" width="13" style="4" customWidth="1"/>
    <col min="264" max="488" width="11.42578125" style="4"/>
    <col min="489" max="489" width="62.85546875" style="4" customWidth="1"/>
    <col min="490" max="490" width="22.28515625" style="4" customWidth="1"/>
    <col min="491" max="491" width="18.140625" style="4" customWidth="1"/>
    <col min="492" max="492" width="16.85546875" style="4" customWidth="1"/>
    <col min="493" max="493" width="13.42578125" style="4" customWidth="1"/>
    <col min="494" max="494" width="11.7109375" style="4" customWidth="1"/>
    <col min="495" max="495" width="13" style="4" customWidth="1"/>
    <col min="496" max="496" width="13.42578125" style="4" bestFit="1" customWidth="1"/>
    <col min="497" max="512" width="11.42578125" style="4"/>
    <col min="513" max="513" width="64.7109375" style="4" customWidth="1"/>
    <col min="514" max="514" width="22.42578125" style="4" customWidth="1"/>
    <col min="515" max="515" width="18.140625" style="4" customWidth="1"/>
    <col min="516" max="516" width="16.85546875" style="4" customWidth="1"/>
    <col min="517" max="517" width="13.42578125" style="4" customWidth="1"/>
    <col min="518" max="518" width="11.7109375" style="4" customWidth="1"/>
    <col min="519" max="519" width="13" style="4" customWidth="1"/>
    <col min="520" max="744" width="11.42578125" style="4"/>
    <col min="745" max="745" width="62.85546875" style="4" customWidth="1"/>
    <col min="746" max="746" width="22.28515625" style="4" customWidth="1"/>
    <col min="747" max="747" width="18.140625" style="4" customWidth="1"/>
    <col min="748" max="748" width="16.85546875" style="4" customWidth="1"/>
    <col min="749" max="749" width="13.42578125" style="4" customWidth="1"/>
    <col min="750" max="750" width="11.7109375" style="4" customWidth="1"/>
    <col min="751" max="751" width="13" style="4" customWidth="1"/>
    <col min="752" max="752" width="13.42578125" style="4" bestFit="1" customWidth="1"/>
    <col min="753" max="768" width="11.42578125" style="4"/>
    <col min="769" max="769" width="64.7109375" style="4" customWidth="1"/>
    <col min="770" max="770" width="22.42578125" style="4" customWidth="1"/>
    <col min="771" max="771" width="18.140625" style="4" customWidth="1"/>
    <col min="772" max="772" width="16.85546875" style="4" customWidth="1"/>
    <col min="773" max="773" width="13.42578125" style="4" customWidth="1"/>
    <col min="774" max="774" width="11.7109375" style="4" customWidth="1"/>
    <col min="775" max="775" width="13" style="4" customWidth="1"/>
    <col min="776" max="1000" width="11.42578125" style="4"/>
    <col min="1001" max="1001" width="62.85546875" style="4" customWidth="1"/>
    <col min="1002" max="1002" width="22.28515625" style="4" customWidth="1"/>
    <col min="1003" max="1003" width="18.140625" style="4" customWidth="1"/>
    <col min="1004" max="1004" width="16.85546875" style="4" customWidth="1"/>
    <col min="1005" max="1005" width="13.42578125" style="4" customWidth="1"/>
    <col min="1006" max="1006" width="11.7109375" style="4" customWidth="1"/>
    <col min="1007" max="1007" width="13" style="4" customWidth="1"/>
    <col min="1008" max="1008" width="13.42578125" style="4" bestFit="1" customWidth="1"/>
    <col min="1009" max="1024" width="11.42578125" style="4"/>
    <col min="1025" max="1025" width="64.7109375" style="4" customWidth="1"/>
    <col min="1026" max="1026" width="22.42578125" style="4" customWidth="1"/>
    <col min="1027" max="1027" width="18.140625" style="4" customWidth="1"/>
    <col min="1028" max="1028" width="16.85546875" style="4" customWidth="1"/>
    <col min="1029" max="1029" width="13.42578125" style="4" customWidth="1"/>
    <col min="1030" max="1030" width="11.7109375" style="4" customWidth="1"/>
    <col min="1031" max="1031" width="13" style="4" customWidth="1"/>
    <col min="1032" max="1256" width="11.42578125" style="4"/>
    <col min="1257" max="1257" width="62.85546875" style="4" customWidth="1"/>
    <col min="1258" max="1258" width="22.28515625" style="4" customWidth="1"/>
    <col min="1259" max="1259" width="18.140625" style="4" customWidth="1"/>
    <col min="1260" max="1260" width="16.85546875" style="4" customWidth="1"/>
    <col min="1261" max="1261" width="13.42578125" style="4" customWidth="1"/>
    <col min="1262" max="1262" width="11.7109375" style="4" customWidth="1"/>
    <col min="1263" max="1263" width="13" style="4" customWidth="1"/>
    <col min="1264" max="1264" width="13.42578125" style="4" bestFit="1" customWidth="1"/>
    <col min="1265" max="1280" width="11.42578125" style="4"/>
    <col min="1281" max="1281" width="64.7109375" style="4" customWidth="1"/>
    <col min="1282" max="1282" width="22.42578125" style="4" customWidth="1"/>
    <col min="1283" max="1283" width="18.140625" style="4" customWidth="1"/>
    <col min="1284" max="1284" width="16.85546875" style="4" customWidth="1"/>
    <col min="1285" max="1285" width="13.42578125" style="4" customWidth="1"/>
    <col min="1286" max="1286" width="11.7109375" style="4" customWidth="1"/>
    <col min="1287" max="1287" width="13" style="4" customWidth="1"/>
    <col min="1288" max="1512" width="11.42578125" style="4"/>
    <col min="1513" max="1513" width="62.85546875" style="4" customWidth="1"/>
    <col min="1514" max="1514" width="22.28515625" style="4" customWidth="1"/>
    <col min="1515" max="1515" width="18.140625" style="4" customWidth="1"/>
    <col min="1516" max="1516" width="16.85546875" style="4" customWidth="1"/>
    <col min="1517" max="1517" width="13.42578125" style="4" customWidth="1"/>
    <col min="1518" max="1518" width="11.7109375" style="4" customWidth="1"/>
    <col min="1519" max="1519" width="13" style="4" customWidth="1"/>
    <col min="1520" max="1520" width="13.42578125" style="4" bestFit="1" customWidth="1"/>
    <col min="1521" max="1536" width="11.42578125" style="4"/>
    <col min="1537" max="1537" width="64.7109375" style="4" customWidth="1"/>
    <col min="1538" max="1538" width="22.42578125" style="4" customWidth="1"/>
    <col min="1539" max="1539" width="18.140625" style="4" customWidth="1"/>
    <col min="1540" max="1540" width="16.85546875" style="4" customWidth="1"/>
    <col min="1541" max="1541" width="13.42578125" style="4" customWidth="1"/>
    <col min="1542" max="1542" width="11.7109375" style="4" customWidth="1"/>
    <col min="1543" max="1543" width="13" style="4" customWidth="1"/>
    <col min="1544" max="1768" width="11.42578125" style="4"/>
    <col min="1769" max="1769" width="62.85546875" style="4" customWidth="1"/>
    <col min="1770" max="1770" width="22.28515625" style="4" customWidth="1"/>
    <col min="1771" max="1771" width="18.140625" style="4" customWidth="1"/>
    <col min="1772" max="1772" width="16.85546875" style="4" customWidth="1"/>
    <col min="1773" max="1773" width="13.42578125" style="4" customWidth="1"/>
    <col min="1774" max="1774" width="11.7109375" style="4" customWidth="1"/>
    <col min="1775" max="1775" width="13" style="4" customWidth="1"/>
    <col min="1776" max="1776" width="13.42578125" style="4" bestFit="1" customWidth="1"/>
    <col min="1777" max="1792" width="11.42578125" style="4"/>
    <col min="1793" max="1793" width="64.7109375" style="4" customWidth="1"/>
    <col min="1794" max="1794" width="22.42578125" style="4" customWidth="1"/>
    <col min="1795" max="1795" width="18.140625" style="4" customWidth="1"/>
    <col min="1796" max="1796" width="16.85546875" style="4" customWidth="1"/>
    <col min="1797" max="1797" width="13.42578125" style="4" customWidth="1"/>
    <col min="1798" max="1798" width="11.7109375" style="4" customWidth="1"/>
    <col min="1799" max="1799" width="13" style="4" customWidth="1"/>
    <col min="1800" max="2024" width="11.42578125" style="4"/>
    <col min="2025" max="2025" width="62.85546875" style="4" customWidth="1"/>
    <col min="2026" max="2026" width="22.28515625" style="4" customWidth="1"/>
    <col min="2027" max="2027" width="18.140625" style="4" customWidth="1"/>
    <col min="2028" max="2028" width="16.85546875" style="4" customWidth="1"/>
    <col min="2029" max="2029" width="13.42578125" style="4" customWidth="1"/>
    <col min="2030" max="2030" width="11.7109375" style="4" customWidth="1"/>
    <col min="2031" max="2031" width="13" style="4" customWidth="1"/>
    <col min="2032" max="2032" width="13.42578125" style="4" bestFit="1" customWidth="1"/>
    <col min="2033" max="2048" width="11.42578125" style="4"/>
    <col min="2049" max="2049" width="64.7109375" style="4" customWidth="1"/>
    <col min="2050" max="2050" width="22.42578125" style="4" customWidth="1"/>
    <col min="2051" max="2051" width="18.140625" style="4" customWidth="1"/>
    <col min="2052" max="2052" width="16.85546875" style="4" customWidth="1"/>
    <col min="2053" max="2053" width="13.42578125" style="4" customWidth="1"/>
    <col min="2054" max="2054" width="11.7109375" style="4" customWidth="1"/>
    <col min="2055" max="2055" width="13" style="4" customWidth="1"/>
    <col min="2056" max="2280" width="11.42578125" style="4"/>
    <col min="2281" max="2281" width="62.85546875" style="4" customWidth="1"/>
    <col min="2282" max="2282" width="22.28515625" style="4" customWidth="1"/>
    <col min="2283" max="2283" width="18.140625" style="4" customWidth="1"/>
    <col min="2284" max="2284" width="16.85546875" style="4" customWidth="1"/>
    <col min="2285" max="2285" width="13.42578125" style="4" customWidth="1"/>
    <col min="2286" max="2286" width="11.7109375" style="4" customWidth="1"/>
    <col min="2287" max="2287" width="13" style="4" customWidth="1"/>
    <col min="2288" max="2288" width="13.42578125" style="4" bestFit="1" customWidth="1"/>
    <col min="2289" max="2304" width="11.42578125" style="4"/>
    <col min="2305" max="2305" width="64.7109375" style="4" customWidth="1"/>
    <col min="2306" max="2306" width="22.42578125" style="4" customWidth="1"/>
    <col min="2307" max="2307" width="18.140625" style="4" customWidth="1"/>
    <col min="2308" max="2308" width="16.85546875" style="4" customWidth="1"/>
    <col min="2309" max="2309" width="13.42578125" style="4" customWidth="1"/>
    <col min="2310" max="2310" width="11.7109375" style="4" customWidth="1"/>
    <col min="2311" max="2311" width="13" style="4" customWidth="1"/>
    <col min="2312" max="2536" width="11.42578125" style="4"/>
    <col min="2537" max="2537" width="62.85546875" style="4" customWidth="1"/>
    <col min="2538" max="2538" width="22.28515625" style="4" customWidth="1"/>
    <col min="2539" max="2539" width="18.140625" style="4" customWidth="1"/>
    <col min="2540" max="2540" width="16.85546875" style="4" customWidth="1"/>
    <col min="2541" max="2541" width="13.42578125" style="4" customWidth="1"/>
    <col min="2542" max="2542" width="11.7109375" style="4" customWidth="1"/>
    <col min="2543" max="2543" width="13" style="4" customWidth="1"/>
    <col min="2544" max="2544" width="13.42578125" style="4" bestFit="1" customWidth="1"/>
    <col min="2545" max="2560" width="11.42578125" style="4"/>
    <col min="2561" max="2561" width="64.7109375" style="4" customWidth="1"/>
    <col min="2562" max="2562" width="22.42578125" style="4" customWidth="1"/>
    <col min="2563" max="2563" width="18.140625" style="4" customWidth="1"/>
    <col min="2564" max="2564" width="16.85546875" style="4" customWidth="1"/>
    <col min="2565" max="2565" width="13.42578125" style="4" customWidth="1"/>
    <col min="2566" max="2566" width="11.7109375" style="4" customWidth="1"/>
    <col min="2567" max="2567" width="13" style="4" customWidth="1"/>
    <col min="2568" max="2792" width="11.42578125" style="4"/>
    <col min="2793" max="2793" width="62.85546875" style="4" customWidth="1"/>
    <col min="2794" max="2794" width="22.28515625" style="4" customWidth="1"/>
    <col min="2795" max="2795" width="18.140625" style="4" customWidth="1"/>
    <col min="2796" max="2796" width="16.85546875" style="4" customWidth="1"/>
    <col min="2797" max="2797" width="13.42578125" style="4" customWidth="1"/>
    <col min="2798" max="2798" width="11.7109375" style="4" customWidth="1"/>
    <col min="2799" max="2799" width="13" style="4" customWidth="1"/>
    <col min="2800" max="2800" width="13.42578125" style="4" bestFit="1" customWidth="1"/>
    <col min="2801" max="2816" width="11.42578125" style="4"/>
    <col min="2817" max="2817" width="64.7109375" style="4" customWidth="1"/>
    <col min="2818" max="2818" width="22.42578125" style="4" customWidth="1"/>
    <col min="2819" max="2819" width="18.140625" style="4" customWidth="1"/>
    <col min="2820" max="2820" width="16.85546875" style="4" customWidth="1"/>
    <col min="2821" max="2821" width="13.42578125" style="4" customWidth="1"/>
    <col min="2822" max="2822" width="11.7109375" style="4" customWidth="1"/>
    <col min="2823" max="2823" width="13" style="4" customWidth="1"/>
    <col min="2824" max="3048" width="11.42578125" style="4"/>
    <col min="3049" max="3049" width="62.85546875" style="4" customWidth="1"/>
    <col min="3050" max="3050" width="22.28515625" style="4" customWidth="1"/>
    <col min="3051" max="3051" width="18.140625" style="4" customWidth="1"/>
    <col min="3052" max="3052" width="16.85546875" style="4" customWidth="1"/>
    <col min="3053" max="3053" width="13.42578125" style="4" customWidth="1"/>
    <col min="3054" max="3054" width="11.7109375" style="4" customWidth="1"/>
    <col min="3055" max="3055" width="13" style="4" customWidth="1"/>
    <col min="3056" max="3056" width="13.42578125" style="4" bestFit="1" customWidth="1"/>
    <col min="3057" max="3072" width="11.42578125" style="4"/>
    <col min="3073" max="3073" width="64.7109375" style="4" customWidth="1"/>
    <col min="3074" max="3074" width="22.42578125" style="4" customWidth="1"/>
    <col min="3075" max="3075" width="18.140625" style="4" customWidth="1"/>
    <col min="3076" max="3076" width="16.85546875" style="4" customWidth="1"/>
    <col min="3077" max="3077" width="13.42578125" style="4" customWidth="1"/>
    <col min="3078" max="3078" width="11.7109375" style="4" customWidth="1"/>
    <col min="3079" max="3079" width="13" style="4" customWidth="1"/>
    <col min="3080" max="3304" width="11.42578125" style="4"/>
    <col min="3305" max="3305" width="62.85546875" style="4" customWidth="1"/>
    <col min="3306" max="3306" width="22.28515625" style="4" customWidth="1"/>
    <col min="3307" max="3307" width="18.140625" style="4" customWidth="1"/>
    <col min="3308" max="3308" width="16.85546875" style="4" customWidth="1"/>
    <col min="3309" max="3309" width="13.42578125" style="4" customWidth="1"/>
    <col min="3310" max="3310" width="11.7109375" style="4" customWidth="1"/>
    <col min="3311" max="3311" width="13" style="4" customWidth="1"/>
    <col min="3312" max="3312" width="13.42578125" style="4" bestFit="1" customWidth="1"/>
    <col min="3313" max="3328" width="11.42578125" style="4"/>
    <col min="3329" max="3329" width="64.7109375" style="4" customWidth="1"/>
    <col min="3330" max="3330" width="22.42578125" style="4" customWidth="1"/>
    <col min="3331" max="3331" width="18.140625" style="4" customWidth="1"/>
    <col min="3332" max="3332" width="16.85546875" style="4" customWidth="1"/>
    <col min="3333" max="3333" width="13.42578125" style="4" customWidth="1"/>
    <col min="3334" max="3334" width="11.7109375" style="4" customWidth="1"/>
    <col min="3335" max="3335" width="13" style="4" customWidth="1"/>
    <col min="3336" max="3560" width="11.42578125" style="4"/>
    <col min="3561" max="3561" width="62.85546875" style="4" customWidth="1"/>
    <col min="3562" max="3562" width="22.28515625" style="4" customWidth="1"/>
    <col min="3563" max="3563" width="18.140625" style="4" customWidth="1"/>
    <col min="3564" max="3564" width="16.85546875" style="4" customWidth="1"/>
    <col min="3565" max="3565" width="13.42578125" style="4" customWidth="1"/>
    <col min="3566" max="3566" width="11.7109375" style="4" customWidth="1"/>
    <col min="3567" max="3567" width="13" style="4" customWidth="1"/>
    <col min="3568" max="3568" width="13.42578125" style="4" bestFit="1" customWidth="1"/>
    <col min="3569" max="3584" width="11.42578125" style="4"/>
    <col min="3585" max="3585" width="64.7109375" style="4" customWidth="1"/>
    <col min="3586" max="3586" width="22.42578125" style="4" customWidth="1"/>
    <col min="3587" max="3587" width="18.140625" style="4" customWidth="1"/>
    <col min="3588" max="3588" width="16.85546875" style="4" customWidth="1"/>
    <col min="3589" max="3589" width="13.42578125" style="4" customWidth="1"/>
    <col min="3590" max="3590" width="11.7109375" style="4" customWidth="1"/>
    <col min="3591" max="3591" width="13" style="4" customWidth="1"/>
    <col min="3592" max="3816" width="11.42578125" style="4"/>
    <col min="3817" max="3817" width="62.85546875" style="4" customWidth="1"/>
    <col min="3818" max="3818" width="22.28515625" style="4" customWidth="1"/>
    <col min="3819" max="3819" width="18.140625" style="4" customWidth="1"/>
    <col min="3820" max="3820" width="16.85546875" style="4" customWidth="1"/>
    <col min="3821" max="3821" width="13.42578125" style="4" customWidth="1"/>
    <col min="3822" max="3822" width="11.7109375" style="4" customWidth="1"/>
    <col min="3823" max="3823" width="13" style="4" customWidth="1"/>
    <col min="3824" max="3824" width="13.42578125" style="4" bestFit="1" customWidth="1"/>
    <col min="3825" max="3840" width="11.42578125" style="4"/>
    <col min="3841" max="3841" width="64.7109375" style="4" customWidth="1"/>
    <col min="3842" max="3842" width="22.42578125" style="4" customWidth="1"/>
    <col min="3843" max="3843" width="18.140625" style="4" customWidth="1"/>
    <col min="3844" max="3844" width="16.85546875" style="4" customWidth="1"/>
    <col min="3845" max="3845" width="13.42578125" style="4" customWidth="1"/>
    <col min="3846" max="3846" width="11.7109375" style="4" customWidth="1"/>
    <col min="3847" max="3847" width="13" style="4" customWidth="1"/>
    <col min="3848" max="4072" width="11.42578125" style="4"/>
    <col min="4073" max="4073" width="62.85546875" style="4" customWidth="1"/>
    <col min="4074" max="4074" width="22.28515625" style="4" customWidth="1"/>
    <col min="4075" max="4075" width="18.140625" style="4" customWidth="1"/>
    <col min="4076" max="4076" width="16.85546875" style="4" customWidth="1"/>
    <col min="4077" max="4077" width="13.42578125" style="4" customWidth="1"/>
    <col min="4078" max="4078" width="11.7109375" style="4" customWidth="1"/>
    <col min="4079" max="4079" width="13" style="4" customWidth="1"/>
    <col min="4080" max="4080" width="13.42578125" style="4" bestFit="1" customWidth="1"/>
    <col min="4081" max="4096" width="11.42578125" style="4"/>
    <col min="4097" max="4097" width="64.7109375" style="4" customWidth="1"/>
    <col min="4098" max="4098" width="22.42578125" style="4" customWidth="1"/>
    <col min="4099" max="4099" width="18.140625" style="4" customWidth="1"/>
    <col min="4100" max="4100" width="16.85546875" style="4" customWidth="1"/>
    <col min="4101" max="4101" width="13.42578125" style="4" customWidth="1"/>
    <col min="4102" max="4102" width="11.7109375" style="4" customWidth="1"/>
    <col min="4103" max="4103" width="13" style="4" customWidth="1"/>
    <col min="4104" max="4328" width="11.42578125" style="4"/>
    <col min="4329" max="4329" width="62.85546875" style="4" customWidth="1"/>
    <col min="4330" max="4330" width="22.28515625" style="4" customWidth="1"/>
    <col min="4331" max="4331" width="18.140625" style="4" customWidth="1"/>
    <col min="4332" max="4332" width="16.85546875" style="4" customWidth="1"/>
    <col min="4333" max="4333" width="13.42578125" style="4" customWidth="1"/>
    <col min="4334" max="4334" width="11.7109375" style="4" customWidth="1"/>
    <col min="4335" max="4335" width="13" style="4" customWidth="1"/>
    <col min="4336" max="4336" width="13.42578125" style="4" bestFit="1" customWidth="1"/>
    <col min="4337" max="4352" width="11.42578125" style="4"/>
    <col min="4353" max="4353" width="64.7109375" style="4" customWidth="1"/>
    <col min="4354" max="4354" width="22.42578125" style="4" customWidth="1"/>
    <col min="4355" max="4355" width="18.140625" style="4" customWidth="1"/>
    <col min="4356" max="4356" width="16.85546875" style="4" customWidth="1"/>
    <col min="4357" max="4357" width="13.42578125" style="4" customWidth="1"/>
    <col min="4358" max="4358" width="11.7109375" style="4" customWidth="1"/>
    <col min="4359" max="4359" width="13" style="4" customWidth="1"/>
    <col min="4360" max="4584" width="11.42578125" style="4"/>
    <col min="4585" max="4585" width="62.85546875" style="4" customWidth="1"/>
    <col min="4586" max="4586" width="22.28515625" style="4" customWidth="1"/>
    <col min="4587" max="4587" width="18.140625" style="4" customWidth="1"/>
    <col min="4588" max="4588" width="16.85546875" style="4" customWidth="1"/>
    <col min="4589" max="4589" width="13.42578125" style="4" customWidth="1"/>
    <col min="4590" max="4590" width="11.7109375" style="4" customWidth="1"/>
    <col min="4591" max="4591" width="13" style="4" customWidth="1"/>
    <col min="4592" max="4592" width="13.42578125" style="4" bestFit="1" customWidth="1"/>
    <col min="4593" max="4608" width="11.42578125" style="4"/>
    <col min="4609" max="4609" width="64.7109375" style="4" customWidth="1"/>
    <col min="4610" max="4610" width="22.42578125" style="4" customWidth="1"/>
    <col min="4611" max="4611" width="18.140625" style="4" customWidth="1"/>
    <col min="4612" max="4612" width="16.85546875" style="4" customWidth="1"/>
    <col min="4613" max="4613" width="13.42578125" style="4" customWidth="1"/>
    <col min="4614" max="4614" width="11.7109375" style="4" customWidth="1"/>
    <col min="4615" max="4615" width="13" style="4" customWidth="1"/>
    <col min="4616" max="4840" width="11.42578125" style="4"/>
    <col min="4841" max="4841" width="62.85546875" style="4" customWidth="1"/>
    <col min="4842" max="4842" width="22.28515625" style="4" customWidth="1"/>
    <col min="4843" max="4843" width="18.140625" style="4" customWidth="1"/>
    <col min="4844" max="4844" width="16.85546875" style="4" customWidth="1"/>
    <col min="4845" max="4845" width="13.42578125" style="4" customWidth="1"/>
    <col min="4846" max="4846" width="11.7109375" style="4" customWidth="1"/>
    <col min="4847" max="4847" width="13" style="4" customWidth="1"/>
    <col min="4848" max="4848" width="13.42578125" style="4" bestFit="1" customWidth="1"/>
    <col min="4849" max="4864" width="11.42578125" style="4"/>
    <col min="4865" max="4865" width="64.7109375" style="4" customWidth="1"/>
    <col min="4866" max="4866" width="22.42578125" style="4" customWidth="1"/>
    <col min="4867" max="4867" width="18.140625" style="4" customWidth="1"/>
    <col min="4868" max="4868" width="16.85546875" style="4" customWidth="1"/>
    <col min="4869" max="4869" width="13.42578125" style="4" customWidth="1"/>
    <col min="4870" max="4870" width="11.7109375" style="4" customWidth="1"/>
    <col min="4871" max="4871" width="13" style="4" customWidth="1"/>
    <col min="4872" max="5096" width="11.42578125" style="4"/>
    <col min="5097" max="5097" width="62.85546875" style="4" customWidth="1"/>
    <col min="5098" max="5098" width="22.28515625" style="4" customWidth="1"/>
    <col min="5099" max="5099" width="18.140625" style="4" customWidth="1"/>
    <col min="5100" max="5100" width="16.85546875" style="4" customWidth="1"/>
    <col min="5101" max="5101" width="13.42578125" style="4" customWidth="1"/>
    <col min="5102" max="5102" width="11.7109375" style="4" customWidth="1"/>
    <col min="5103" max="5103" width="13" style="4" customWidth="1"/>
    <col min="5104" max="5104" width="13.42578125" style="4" bestFit="1" customWidth="1"/>
    <col min="5105" max="5120" width="11.42578125" style="4"/>
    <col min="5121" max="5121" width="64.7109375" style="4" customWidth="1"/>
    <col min="5122" max="5122" width="22.42578125" style="4" customWidth="1"/>
    <col min="5123" max="5123" width="18.140625" style="4" customWidth="1"/>
    <col min="5124" max="5124" width="16.85546875" style="4" customWidth="1"/>
    <col min="5125" max="5125" width="13.42578125" style="4" customWidth="1"/>
    <col min="5126" max="5126" width="11.7109375" style="4" customWidth="1"/>
    <col min="5127" max="5127" width="13" style="4" customWidth="1"/>
    <col min="5128" max="5352" width="11.42578125" style="4"/>
    <col min="5353" max="5353" width="62.85546875" style="4" customWidth="1"/>
    <col min="5354" max="5354" width="22.28515625" style="4" customWidth="1"/>
    <col min="5355" max="5355" width="18.140625" style="4" customWidth="1"/>
    <col min="5356" max="5356" width="16.85546875" style="4" customWidth="1"/>
    <col min="5357" max="5357" width="13.42578125" style="4" customWidth="1"/>
    <col min="5358" max="5358" width="11.7109375" style="4" customWidth="1"/>
    <col min="5359" max="5359" width="13" style="4" customWidth="1"/>
    <col min="5360" max="5360" width="13.42578125" style="4" bestFit="1" customWidth="1"/>
    <col min="5361" max="5376" width="11.42578125" style="4"/>
    <col min="5377" max="5377" width="64.7109375" style="4" customWidth="1"/>
    <col min="5378" max="5378" width="22.42578125" style="4" customWidth="1"/>
    <col min="5379" max="5379" width="18.140625" style="4" customWidth="1"/>
    <col min="5380" max="5380" width="16.85546875" style="4" customWidth="1"/>
    <col min="5381" max="5381" width="13.42578125" style="4" customWidth="1"/>
    <col min="5382" max="5382" width="11.7109375" style="4" customWidth="1"/>
    <col min="5383" max="5383" width="13" style="4" customWidth="1"/>
    <col min="5384" max="5608" width="11.42578125" style="4"/>
    <col min="5609" max="5609" width="62.85546875" style="4" customWidth="1"/>
    <col min="5610" max="5610" width="22.28515625" style="4" customWidth="1"/>
    <col min="5611" max="5611" width="18.140625" style="4" customWidth="1"/>
    <col min="5612" max="5612" width="16.85546875" style="4" customWidth="1"/>
    <col min="5613" max="5613" width="13.42578125" style="4" customWidth="1"/>
    <col min="5614" max="5614" width="11.7109375" style="4" customWidth="1"/>
    <col min="5615" max="5615" width="13" style="4" customWidth="1"/>
    <col min="5616" max="5616" width="13.42578125" style="4" bestFit="1" customWidth="1"/>
    <col min="5617" max="5632" width="11.42578125" style="4"/>
    <col min="5633" max="5633" width="64.7109375" style="4" customWidth="1"/>
    <col min="5634" max="5634" width="22.42578125" style="4" customWidth="1"/>
    <col min="5635" max="5635" width="18.140625" style="4" customWidth="1"/>
    <col min="5636" max="5636" width="16.85546875" style="4" customWidth="1"/>
    <col min="5637" max="5637" width="13.42578125" style="4" customWidth="1"/>
    <col min="5638" max="5638" width="11.7109375" style="4" customWidth="1"/>
    <col min="5639" max="5639" width="13" style="4" customWidth="1"/>
    <col min="5640" max="5864" width="11.42578125" style="4"/>
    <col min="5865" max="5865" width="62.85546875" style="4" customWidth="1"/>
    <col min="5866" max="5866" width="22.28515625" style="4" customWidth="1"/>
    <col min="5867" max="5867" width="18.140625" style="4" customWidth="1"/>
    <col min="5868" max="5868" width="16.85546875" style="4" customWidth="1"/>
    <col min="5869" max="5869" width="13.42578125" style="4" customWidth="1"/>
    <col min="5870" max="5870" width="11.7109375" style="4" customWidth="1"/>
    <col min="5871" max="5871" width="13" style="4" customWidth="1"/>
    <col min="5872" max="5872" width="13.42578125" style="4" bestFit="1" customWidth="1"/>
    <col min="5873" max="5888" width="11.42578125" style="4"/>
    <col min="5889" max="5889" width="64.7109375" style="4" customWidth="1"/>
    <col min="5890" max="5890" width="22.42578125" style="4" customWidth="1"/>
    <col min="5891" max="5891" width="18.140625" style="4" customWidth="1"/>
    <col min="5892" max="5892" width="16.85546875" style="4" customWidth="1"/>
    <col min="5893" max="5893" width="13.42578125" style="4" customWidth="1"/>
    <col min="5894" max="5894" width="11.7109375" style="4" customWidth="1"/>
    <col min="5895" max="5895" width="13" style="4" customWidth="1"/>
    <col min="5896" max="6120" width="11.42578125" style="4"/>
    <col min="6121" max="6121" width="62.85546875" style="4" customWidth="1"/>
    <col min="6122" max="6122" width="22.28515625" style="4" customWidth="1"/>
    <col min="6123" max="6123" width="18.140625" style="4" customWidth="1"/>
    <col min="6124" max="6124" width="16.85546875" style="4" customWidth="1"/>
    <col min="6125" max="6125" width="13.42578125" style="4" customWidth="1"/>
    <col min="6126" max="6126" width="11.7109375" style="4" customWidth="1"/>
    <col min="6127" max="6127" width="13" style="4" customWidth="1"/>
    <col min="6128" max="6128" width="13.42578125" style="4" bestFit="1" customWidth="1"/>
    <col min="6129" max="6144" width="11.42578125" style="4"/>
    <col min="6145" max="6145" width="64.7109375" style="4" customWidth="1"/>
    <col min="6146" max="6146" width="22.42578125" style="4" customWidth="1"/>
    <col min="6147" max="6147" width="18.140625" style="4" customWidth="1"/>
    <col min="6148" max="6148" width="16.85546875" style="4" customWidth="1"/>
    <col min="6149" max="6149" width="13.42578125" style="4" customWidth="1"/>
    <col min="6150" max="6150" width="11.7109375" style="4" customWidth="1"/>
    <col min="6151" max="6151" width="13" style="4" customWidth="1"/>
    <col min="6152" max="6376" width="11.42578125" style="4"/>
    <col min="6377" max="6377" width="62.85546875" style="4" customWidth="1"/>
    <col min="6378" max="6378" width="22.28515625" style="4" customWidth="1"/>
    <col min="6379" max="6379" width="18.140625" style="4" customWidth="1"/>
    <col min="6380" max="6380" width="16.85546875" style="4" customWidth="1"/>
    <col min="6381" max="6381" width="13.42578125" style="4" customWidth="1"/>
    <col min="6382" max="6382" width="11.7109375" style="4" customWidth="1"/>
    <col min="6383" max="6383" width="13" style="4" customWidth="1"/>
    <col min="6384" max="6384" width="13.42578125" style="4" bestFit="1" customWidth="1"/>
    <col min="6385" max="6400" width="11.42578125" style="4"/>
    <col min="6401" max="6401" width="64.7109375" style="4" customWidth="1"/>
    <col min="6402" max="6402" width="22.42578125" style="4" customWidth="1"/>
    <col min="6403" max="6403" width="18.140625" style="4" customWidth="1"/>
    <col min="6404" max="6404" width="16.85546875" style="4" customWidth="1"/>
    <col min="6405" max="6405" width="13.42578125" style="4" customWidth="1"/>
    <col min="6406" max="6406" width="11.7109375" style="4" customWidth="1"/>
    <col min="6407" max="6407" width="13" style="4" customWidth="1"/>
    <col min="6408" max="6632" width="11.42578125" style="4"/>
    <col min="6633" max="6633" width="62.85546875" style="4" customWidth="1"/>
    <col min="6634" max="6634" width="22.28515625" style="4" customWidth="1"/>
    <col min="6635" max="6635" width="18.140625" style="4" customWidth="1"/>
    <col min="6636" max="6636" width="16.85546875" style="4" customWidth="1"/>
    <col min="6637" max="6637" width="13.42578125" style="4" customWidth="1"/>
    <col min="6638" max="6638" width="11.7109375" style="4" customWidth="1"/>
    <col min="6639" max="6639" width="13" style="4" customWidth="1"/>
    <col min="6640" max="6640" width="13.42578125" style="4" bestFit="1" customWidth="1"/>
    <col min="6641" max="6656" width="11.42578125" style="4"/>
    <col min="6657" max="6657" width="64.7109375" style="4" customWidth="1"/>
    <col min="6658" max="6658" width="22.42578125" style="4" customWidth="1"/>
    <col min="6659" max="6659" width="18.140625" style="4" customWidth="1"/>
    <col min="6660" max="6660" width="16.85546875" style="4" customWidth="1"/>
    <col min="6661" max="6661" width="13.42578125" style="4" customWidth="1"/>
    <col min="6662" max="6662" width="11.7109375" style="4" customWidth="1"/>
    <col min="6663" max="6663" width="13" style="4" customWidth="1"/>
    <col min="6664" max="6888" width="11.42578125" style="4"/>
    <col min="6889" max="6889" width="62.85546875" style="4" customWidth="1"/>
    <col min="6890" max="6890" width="22.28515625" style="4" customWidth="1"/>
    <col min="6891" max="6891" width="18.140625" style="4" customWidth="1"/>
    <col min="6892" max="6892" width="16.85546875" style="4" customWidth="1"/>
    <col min="6893" max="6893" width="13.42578125" style="4" customWidth="1"/>
    <col min="6894" max="6894" width="11.7109375" style="4" customWidth="1"/>
    <col min="6895" max="6895" width="13" style="4" customWidth="1"/>
    <col min="6896" max="6896" width="13.42578125" style="4" bestFit="1" customWidth="1"/>
    <col min="6897" max="6912" width="11.42578125" style="4"/>
    <col min="6913" max="6913" width="64.7109375" style="4" customWidth="1"/>
    <col min="6914" max="6914" width="22.42578125" style="4" customWidth="1"/>
    <col min="6915" max="6915" width="18.140625" style="4" customWidth="1"/>
    <col min="6916" max="6916" width="16.85546875" style="4" customWidth="1"/>
    <col min="6917" max="6917" width="13.42578125" style="4" customWidth="1"/>
    <col min="6918" max="6918" width="11.7109375" style="4" customWidth="1"/>
    <col min="6919" max="6919" width="13" style="4" customWidth="1"/>
    <col min="6920" max="7144" width="11.42578125" style="4"/>
    <col min="7145" max="7145" width="62.85546875" style="4" customWidth="1"/>
    <col min="7146" max="7146" width="22.28515625" style="4" customWidth="1"/>
    <col min="7147" max="7147" width="18.140625" style="4" customWidth="1"/>
    <col min="7148" max="7148" width="16.85546875" style="4" customWidth="1"/>
    <col min="7149" max="7149" width="13.42578125" style="4" customWidth="1"/>
    <col min="7150" max="7150" width="11.7109375" style="4" customWidth="1"/>
    <col min="7151" max="7151" width="13" style="4" customWidth="1"/>
    <col min="7152" max="7152" width="13.42578125" style="4" bestFit="1" customWidth="1"/>
    <col min="7153" max="7168" width="11.42578125" style="4"/>
    <col min="7169" max="7169" width="64.7109375" style="4" customWidth="1"/>
    <col min="7170" max="7170" width="22.42578125" style="4" customWidth="1"/>
    <col min="7171" max="7171" width="18.140625" style="4" customWidth="1"/>
    <col min="7172" max="7172" width="16.85546875" style="4" customWidth="1"/>
    <col min="7173" max="7173" width="13.42578125" style="4" customWidth="1"/>
    <col min="7174" max="7174" width="11.7109375" style="4" customWidth="1"/>
    <col min="7175" max="7175" width="13" style="4" customWidth="1"/>
    <col min="7176" max="7400" width="11.42578125" style="4"/>
    <col min="7401" max="7401" width="62.85546875" style="4" customWidth="1"/>
    <col min="7402" max="7402" width="22.28515625" style="4" customWidth="1"/>
    <col min="7403" max="7403" width="18.140625" style="4" customWidth="1"/>
    <col min="7404" max="7404" width="16.85546875" style="4" customWidth="1"/>
    <col min="7405" max="7405" width="13.42578125" style="4" customWidth="1"/>
    <col min="7406" max="7406" width="11.7109375" style="4" customWidth="1"/>
    <col min="7407" max="7407" width="13" style="4" customWidth="1"/>
    <col min="7408" max="7408" width="13.42578125" style="4" bestFit="1" customWidth="1"/>
    <col min="7409" max="7424" width="11.42578125" style="4"/>
    <col min="7425" max="7425" width="64.7109375" style="4" customWidth="1"/>
    <col min="7426" max="7426" width="22.42578125" style="4" customWidth="1"/>
    <col min="7427" max="7427" width="18.140625" style="4" customWidth="1"/>
    <col min="7428" max="7428" width="16.85546875" style="4" customWidth="1"/>
    <col min="7429" max="7429" width="13.42578125" style="4" customWidth="1"/>
    <col min="7430" max="7430" width="11.7109375" style="4" customWidth="1"/>
    <col min="7431" max="7431" width="13" style="4" customWidth="1"/>
    <col min="7432" max="7656" width="11.42578125" style="4"/>
    <col min="7657" max="7657" width="62.85546875" style="4" customWidth="1"/>
    <col min="7658" max="7658" width="22.28515625" style="4" customWidth="1"/>
    <col min="7659" max="7659" width="18.140625" style="4" customWidth="1"/>
    <col min="7660" max="7660" width="16.85546875" style="4" customWidth="1"/>
    <col min="7661" max="7661" width="13.42578125" style="4" customWidth="1"/>
    <col min="7662" max="7662" width="11.7109375" style="4" customWidth="1"/>
    <col min="7663" max="7663" width="13" style="4" customWidth="1"/>
    <col min="7664" max="7664" width="13.42578125" style="4" bestFit="1" customWidth="1"/>
    <col min="7665" max="7680" width="11.42578125" style="4"/>
    <col min="7681" max="7681" width="64.7109375" style="4" customWidth="1"/>
    <col min="7682" max="7682" width="22.42578125" style="4" customWidth="1"/>
    <col min="7683" max="7683" width="18.140625" style="4" customWidth="1"/>
    <col min="7684" max="7684" width="16.85546875" style="4" customWidth="1"/>
    <col min="7685" max="7685" width="13.42578125" style="4" customWidth="1"/>
    <col min="7686" max="7686" width="11.7109375" style="4" customWidth="1"/>
    <col min="7687" max="7687" width="13" style="4" customWidth="1"/>
    <col min="7688" max="7912" width="11.42578125" style="4"/>
    <col min="7913" max="7913" width="62.85546875" style="4" customWidth="1"/>
    <col min="7914" max="7914" width="22.28515625" style="4" customWidth="1"/>
    <col min="7915" max="7915" width="18.140625" style="4" customWidth="1"/>
    <col min="7916" max="7916" width="16.85546875" style="4" customWidth="1"/>
    <col min="7917" max="7917" width="13.42578125" style="4" customWidth="1"/>
    <col min="7918" max="7918" width="11.7109375" style="4" customWidth="1"/>
    <col min="7919" max="7919" width="13" style="4" customWidth="1"/>
    <col min="7920" max="7920" width="13.42578125" style="4" bestFit="1" customWidth="1"/>
    <col min="7921" max="7936" width="11.42578125" style="4"/>
    <col min="7937" max="7937" width="64.7109375" style="4" customWidth="1"/>
    <col min="7938" max="7938" width="22.42578125" style="4" customWidth="1"/>
    <col min="7939" max="7939" width="18.140625" style="4" customWidth="1"/>
    <col min="7940" max="7940" width="16.85546875" style="4" customWidth="1"/>
    <col min="7941" max="7941" width="13.42578125" style="4" customWidth="1"/>
    <col min="7942" max="7942" width="11.7109375" style="4" customWidth="1"/>
    <col min="7943" max="7943" width="13" style="4" customWidth="1"/>
    <col min="7944" max="8168" width="11.42578125" style="4"/>
    <col min="8169" max="8169" width="62.85546875" style="4" customWidth="1"/>
    <col min="8170" max="8170" width="22.28515625" style="4" customWidth="1"/>
    <col min="8171" max="8171" width="18.140625" style="4" customWidth="1"/>
    <col min="8172" max="8172" width="16.85546875" style="4" customWidth="1"/>
    <col min="8173" max="8173" width="13.42578125" style="4" customWidth="1"/>
    <col min="8174" max="8174" width="11.7109375" style="4" customWidth="1"/>
    <col min="8175" max="8175" width="13" style="4" customWidth="1"/>
    <col min="8176" max="8176" width="13.42578125" style="4" bestFit="1" customWidth="1"/>
    <col min="8177" max="8192" width="11.42578125" style="4"/>
    <col min="8193" max="8193" width="64.7109375" style="4" customWidth="1"/>
    <col min="8194" max="8194" width="22.42578125" style="4" customWidth="1"/>
    <col min="8195" max="8195" width="18.140625" style="4" customWidth="1"/>
    <col min="8196" max="8196" width="16.85546875" style="4" customWidth="1"/>
    <col min="8197" max="8197" width="13.42578125" style="4" customWidth="1"/>
    <col min="8198" max="8198" width="11.7109375" style="4" customWidth="1"/>
    <col min="8199" max="8199" width="13" style="4" customWidth="1"/>
    <col min="8200" max="8424" width="11.42578125" style="4"/>
    <col min="8425" max="8425" width="62.85546875" style="4" customWidth="1"/>
    <col min="8426" max="8426" width="22.28515625" style="4" customWidth="1"/>
    <col min="8427" max="8427" width="18.140625" style="4" customWidth="1"/>
    <col min="8428" max="8428" width="16.85546875" style="4" customWidth="1"/>
    <col min="8429" max="8429" width="13.42578125" style="4" customWidth="1"/>
    <col min="8430" max="8430" width="11.7109375" style="4" customWidth="1"/>
    <col min="8431" max="8431" width="13" style="4" customWidth="1"/>
    <col min="8432" max="8432" width="13.42578125" style="4" bestFit="1" customWidth="1"/>
    <col min="8433" max="8448" width="11.42578125" style="4"/>
    <col min="8449" max="8449" width="64.7109375" style="4" customWidth="1"/>
    <col min="8450" max="8450" width="22.42578125" style="4" customWidth="1"/>
    <col min="8451" max="8451" width="18.140625" style="4" customWidth="1"/>
    <col min="8452" max="8452" width="16.85546875" style="4" customWidth="1"/>
    <col min="8453" max="8453" width="13.42578125" style="4" customWidth="1"/>
    <col min="8454" max="8454" width="11.7109375" style="4" customWidth="1"/>
    <col min="8455" max="8455" width="13" style="4" customWidth="1"/>
    <col min="8456" max="8680" width="11.42578125" style="4"/>
    <col min="8681" max="8681" width="62.85546875" style="4" customWidth="1"/>
    <col min="8682" max="8682" width="22.28515625" style="4" customWidth="1"/>
    <col min="8683" max="8683" width="18.140625" style="4" customWidth="1"/>
    <col min="8684" max="8684" width="16.85546875" style="4" customWidth="1"/>
    <col min="8685" max="8685" width="13.42578125" style="4" customWidth="1"/>
    <col min="8686" max="8686" width="11.7109375" style="4" customWidth="1"/>
    <col min="8687" max="8687" width="13" style="4" customWidth="1"/>
    <col min="8688" max="8688" width="13.42578125" style="4" bestFit="1" customWidth="1"/>
    <col min="8689" max="8704" width="11.42578125" style="4"/>
    <col min="8705" max="8705" width="64.7109375" style="4" customWidth="1"/>
    <col min="8706" max="8706" width="22.42578125" style="4" customWidth="1"/>
    <col min="8707" max="8707" width="18.140625" style="4" customWidth="1"/>
    <col min="8708" max="8708" width="16.85546875" style="4" customWidth="1"/>
    <col min="8709" max="8709" width="13.42578125" style="4" customWidth="1"/>
    <col min="8710" max="8710" width="11.7109375" style="4" customWidth="1"/>
    <col min="8711" max="8711" width="13" style="4" customWidth="1"/>
    <col min="8712" max="8936" width="11.42578125" style="4"/>
    <col min="8937" max="8937" width="62.85546875" style="4" customWidth="1"/>
    <col min="8938" max="8938" width="22.28515625" style="4" customWidth="1"/>
    <col min="8939" max="8939" width="18.140625" style="4" customWidth="1"/>
    <col min="8940" max="8940" width="16.85546875" style="4" customWidth="1"/>
    <col min="8941" max="8941" width="13.42578125" style="4" customWidth="1"/>
    <col min="8942" max="8942" width="11.7109375" style="4" customWidth="1"/>
    <col min="8943" max="8943" width="13" style="4" customWidth="1"/>
    <col min="8944" max="8944" width="13.42578125" style="4" bestFit="1" customWidth="1"/>
    <col min="8945" max="8960" width="11.42578125" style="4"/>
    <col min="8961" max="8961" width="64.7109375" style="4" customWidth="1"/>
    <col min="8962" max="8962" width="22.42578125" style="4" customWidth="1"/>
    <col min="8963" max="8963" width="18.140625" style="4" customWidth="1"/>
    <col min="8964" max="8964" width="16.85546875" style="4" customWidth="1"/>
    <col min="8965" max="8965" width="13.42578125" style="4" customWidth="1"/>
    <col min="8966" max="8966" width="11.7109375" style="4" customWidth="1"/>
    <col min="8967" max="8967" width="13" style="4" customWidth="1"/>
    <col min="8968" max="9192" width="11.42578125" style="4"/>
    <col min="9193" max="9193" width="62.85546875" style="4" customWidth="1"/>
    <col min="9194" max="9194" width="22.28515625" style="4" customWidth="1"/>
    <col min="9195" max="9195" width="18.140625" style="4" customWidth="1"/>
    <col min="9196" max="9196" width="16.85546875" style="4" customWidth="1"/>
    <col min="9197" max="9197" width="13.42578125" style="4" customWidth="1"/>
    <col min="9198" max="9198" width="11.7109375" style="4" customWidth="1"/>
    <col min="9199" max="9199" width="13" style="4" customWidth="1"/>
    <col min="9200" max="9200" width="13.42578125" style="4" bestFit="1" customWidth="1"/>
    <col min="9201" max="9216" width="11.42578125" style="4"/>
    <col min="9217" max="9217" width="64.7109375" style="4" customWidth="1"/>
    <col min="9218" max="9218" width="22.42578125" style="4" customWidth="1"/>
    <col min="9219" max="9219" width="18.140625" style="4" customWidth="1"/>
    <col min="9220" max="9220" width="16.85546875" style="4" customWidth="1"/>
    <col min="9221" max="9221" width="13.42578125" style="4" customWidth="1"/>
    <col min="9222" max="9222" width="11.7109375" style="4" customWidth="1"/>
    <col min="9223" max="9223" width="13" style="4" customWidth="1"/>
    <col min="9224" max="9448" width="11.42578125" style="4"/>
    <col min="9449" max="9449" width="62.85546875" style="4" customWidth="1"/>
    <col min="9450" max="9450" width="22.28515625" style="4" customWidth="1"/>
    <col min="9451" max="9451" width="18.140625" style="4" customWidth="1"/>
    <col min="9452" max="9452" width="16.85546875" style="4" customWidth="1"/>
    <col min="9453" max="9453" width="13.42578125" style="4" customWidth="1"/>
    <col min="9454" max="9454" width="11.7109375" style="4" customWidth="1"/>
    <col min="9455" max="9455" width="13" style="4" customWidth="1"/>
    <col min="9456" max="9456" width="13.42578125" style="4" bestFit="1" customWidth="1"/>
    <col min="9457" max="9472" width="11.42578125" style="4"/>
    <col min="9473" max="9473" width="64.7109375" style="4" customWidth="1"/>
    <col min="9474" max="9474" width="22.42578125" style="4" customWidth="1"/>
    <col min="9475" max="9475" width="18.140625" style="4" customWidth="1"/>
    <col min="9476" max="9476" width="16.85546875" style="4" customWidth="1"/>
    <col min="9477" max="9477" width="13.42578125" style="4" customWidth="1"/>
    <col min="9478" max="9478" width="11.7109375" style="4" customWidth="1"/>
    <col min="9479" max="9479" width="13" style="4" customWidth="1"/>
    <col min="9480" max="9704" width="11.42578125" style="4"/>
    <col min="9705" max="9705" width="62.85546875" style="4" customWidth="1"/>
    <col min="9706" max="9706" width="22.28515625" style="4" customWidth="1"/>
    <col min="9707" max="9707" width="18.140625" style="4" customWidth="1"/>
    <col min="9708" max="9708" width="16.85546875" style="4" customWidth="1"/>
    <col min="9709" max="9709" width="13.42578125" style="4" customWidth="1"/>
    <col min="9710" max="9710" width="11.7109375" style="4" customWidth="1"/>
    <col min="9711" max="9711" width="13" style="4" customWidth="1"/>
    <col min="9712" max="9712" width="13.42578125" style="4" bestFit="1" customWidth="1"/>
    <col min="9713" max="9728" width="11.42578125" style="4"/>
    <col min="9729" max="9729" width="64.7109375" style="4" customWidth="1"/>
    <col min="9730" max="9730" width="22.42578125" style="4" customWidth="1"/>
    <col min="9731" max="9731" width="18.140625" style="4" customWidth="1"/>
    <col min="9732" max="9732" width="16.85546875" style="4" customWidth="1"/>
    <col min="9733" max="9733" width="13.42578125" style="4" customWidth="1"/>
    <col min="9734" max="9734" width="11.7109375" style="4" customWidth="1"/>
    <col min="9735" max="9735" width="13" style="4" customWidth="1"/>
    <col min="9736" max="9960" width="11.42578125" style="4"/>
    <col min="9961" max="9961" width="62.85546875" style="4" customWidth="1"/>
    <col min="9962" max="9962" width="22.28515625" style="4" customWidth="1"/>
    <col min="9963" max="9963" width="18.140625" style="4" customWidth="1"/>
    <col min="9964" max="9964" width="16.85546875" style="4" customWidth="1"/>
    <col min="9965" max="9965" width="13.42578125" style="4" customWidth="1"/>
    <col min="9966" max="9966" width="11.7109375" style="4" customWidth="1"/>
    <col min="9967" max="9967" width="13" style="4" customWidth="1"/>
    <col min="9968" max="9968" width="13.42578125" style="4" bestFit="1" customWidth="1"/>
    <col min="9969" max="9984" width="11.42578125" style="4"/>
    <col min="9985" max="9985" width="64.7109375" style="4" customWidth="1"/>
    <col min="9986" max="9986" width="22.42578125" style="4" customWidth="1"/>
    <col min="9987" max="9987" width="18.140625" style="4" customWidth="1"/>
    <col min="9988" max="9988" width="16.85546875" style="4" customWidth="1"/>
    <col min="9989" max="9989" width="13.42578125" style="4" customWidth="1"/>
    <col min="9990" max="9990" width="11.7109375" style="4" customWidth="1"/>
    <col min="9991" max="9991" width="13" style="4" customWidth="1"/>
    <col min="9992" max="10216" width="11.42578125" style="4"/>
    <col min="10217" max="10217" width="62.85546875" style="4" customWidth="1"/>
    <col min="10218" max="10218" width="22.28515625" style="4" customWidth="1"/>
    <col min="10219" max="10219" width="18.140625" style="4" customWidth="1"/>
    <col min="10220" max="10220" width="16.85546875" style="4" customWidth="1"/>
    <col min="10221" max="10221" width="13.42578125" style="4" customWidth="1"/>
    <col min="10222" max="10222" width="11.7109375" style="4" customWidth="1"/>
    <col min="10223" max="10223" width="13" style="4" customWidth="1"/>
    <col min="10224" max="10224" width="13.42578125" style="4" bestFit="1" customWidth="1"/>
    <col min="10225" max="10240" width="11.42578125" style="4"/>
    <col min="10241" max="10241" width="64.7109375" style="4" customWidth="1"/>
    <col min="10242" max="10242" width="22.42578125" style="4" customWidth="1"/>
    <col min="10243" max="10243" width="18.140625" style="4" customWidth="1"/>
    <col min="10244" max="10244" width="16.85546875" style="4" customWidth="1"/>
    <col min="10245" max="10245" width="13.42578125" style="4" customWidth="1"/>
    <col min="10246" max="10246" width="11.7109375" style="4" customWidth="1"/>
    <col min="10247" max="10247" width="13" style="4" customWidth="1"/>
    <col min="10248" max="10472" width="11.42578125" style="4"/>
    <col min="10473" max="10473" width="62.85546875" style="4" customWidth="1"/>
    <col min="10474" max="10474" width="22.28515625" style="4" customWidth="1"/>
    <col min="10475" max="10475" width="18.140625" style="4" customWidth="1"/>
    <col min="10476" max="10476" width="16.85546875" style="4" customWidth="1"/>
    <col min="10477" max="10477" width="13.42578125" style="4" customWidth="1"/>
    <col min="10478" max="10478" width="11.7109375" style="4" customWidth="1"/>
    <col min="10479" max="10479" width="13" style="4" customWidth="1"/>
    <col min="10480" max="10480" width="13.42578125" style="4" bestFit="1" customWidth="1"/>
    <col min="10481" max="10496" width="11.42578125" style="4"/>
    <col min="10497" max="10497" width="64.7109375" style="4" customWidth="1"/>
    <col min="10498" max="10498" width="22.42578125" style="4" customWidth="1"/>
    <col min="10499" max="10499" width="18.140625" style="4" customWidth="1"/>
    <col min="10500" max="10500" width="16.85546875" style="4" customWidth="1"/>
    <col min="10501" max="10501" width="13.42578125" style="4" customWidth="1"/>
    <col min="10502" max="10502" width="11.7109375" style="4" customWidth="1"/>
    <col min="10503" max="10503" width="13" style="4" customWidth="1"/>
    <col min="10504" max="10728" width="11.42578125" style="4"/>
    <col min="10729" max="10729" width="62.85546875" style="4" customWidth="1"/>
    <col min="10730" max="10730" width="22.28515625" style="4" customWidth="1"/>
    <col min="10731" max="10731" width="18.140625" style="4" customWidth="1"/>
    <col min="10732" max="10732" width="16.85546875" style="4" customWidth="1"/>
    <col min="10733" max="10733" width="13.42578125" style="4" customWidth="1"/>
    <col min="10734" max="10734" width="11.7109375" style="4" customWidth="1"/>
    <col min="10735" max="10735" width="13" style="4" customWidth="1"/>
    <col min="10736" max="10736" width="13.42578125" style="4" bestFit="1" customWidth="1"/>
    <col min="10737" max="10752" width="11.42578125" style="4"/>
    <col min="10753" max="10753" width="64.7109375" style="4" customWidth="1"/>
    <col min="10754" max="10754" width="22.42578125" style="4" customWidth="1"/>
    <col min="10755" max="10755" width="18.140625" style="4" customWidth="1"/>
    <col min="10756" max="10756" width="16.85546875" style="4" customWidth="1"/>
    <col min="10757" max="10757" width="13.42578125" style="4" customWidth="1"/>
    <col min="10758" max="10758" width="11.7109375" style="4" customWidth="1"/>
    <col min="10759" max="10759" width="13" style="4" customWidth="1"/>
    <col min="10760" max="10984" width="11.42578125" style="4"/>
    <col min="10985" max="10985" width="62.85546875" style="4" customWidth="1"/>
    <col min="10986" max="10986" width="22.28515625" style="4" customWidth="1"/>
    <col min="10987" max="10987" width="18.140625" style="4" customWidth="1"/>
    <col min="10988" max="10988" width="16.85546875" style="4" customWidth="1"/>
    <col min="10989" max="10989" width="13.42578125" style="4" customWidth="1"/>
    <col min="10990" max="10990" width="11.7109375" style="4" customWidth="1"/>
    <col min="10991" max="10991" width="13" style="4" customWidth="1"/>
    <col min="10992" max="10992" width="13.42578125" style="4" bestFit="1" customWidth="1"/>
    <col min="10993" max="11008" width="11.42578125" style="4"/>
    <col min="11009" max="11009" width="64.7109375" style="4" customWidth="1"/>
    <col min="11010" max="11010" width="22.42578125" style="4" customWidth="1"/>
    <col min="11011" max="11011" width="18.140625" style="4" customWidth="1"/>
    <col min="11012" max="11012" width="16.85546875" style="4" customWidth="1"/>
    <col min="11013" max="11013" width="13.42578125" style="4" customWidth="1"/>
    <col min="11014" max="11014" width="11.7109375" style="4" customWidth="1"/>
    <col min="11015" max="11015" width="13" style="4" customWidth="1"/>
    <col min="11016" max="11240" width="11.42578125" style="4"/>
    <col min="11241" max="11241" width="62.85546875" style="4" customWidth="1"/>
    <col min="11242" max="11242" width="22.28515625" style="4" customWidth="1"/>
    <col min="11243" max="11243" width="18.140625" style="4" customWidth="1"/>
    <col min="11244" max="11244" width="16.85546875" style="4" customWidth="1"/>
    <col min="11245" max="11245" width="13.42578125" style="4" customWidth="1"/>
    <col min="11246" max="11246" width="11.7109375" style="4" customWidth="1"/>
    <col min="11247" max="11247" width="13" style="4" customWidth="1"/>
    <col min="11248" max="11248" width="13.42578125" style="4" bestFit="1" customWidth="1"/>
    <col min="11249" max="11264" width="11.42578125" style="4"/>
    <col min="11265" max="11265" width="64.7109375" style="4" customWidth="1"/>
    <col min="11266" max="11266" width="22.42578125" style="4" customWidth="1"/>
    <col min="11267" max="11267" width="18.140625" style="4" customWidth="1"/>
    <col min="11268" max="11268" width="16.85546875" style="4" customWidth="1"/>
    <col min="11269" max="11269" width="13.42578125" style="4" customWidth="1"/>
    <col min="11270" max="11270" width="11.7109375" style="4" customWidth="1"/>
    <col min="11271" max="11271" width="13" style="4" customWidth="1"/>
    <col min="11272" max="11496" width="11.42578125" style="4"/>
    <col min="11497" max="11497" width="62.85546875" style="4" customWidth="1"/>
    <col min="11498" max="11498" width="22.28515625" style="4" customWidth="1"/>
    <col min="11499" max="11499" width="18.140625" style="4" customWidth="1"/>
    <col min="11500" max="11500" width="16.85546875" style="4" customWidth="1"/>
    <col min="11501" max="11501" width="13.42578125" style="4" customWidth="1"/>
    <col min="11502" max="11502" width="11.7109375" style="4" customWidth="1"/>
    <col min="11503" max="11503" width="13" style="4" customWidth="1"/>
    <col min="11504" max="11504" width="13.42578125" style="4" bestFit="1" customWidth="1"/>
    <col min="11505" max="11520" width="11.42578125" style="4"/>
    <col min="11521" max="11521" width="64.7109375" style="4" customWidth="1"/>
    <col min="11522" max="11522" width="22.42578125" style="4" customWidth="1"/>
    <col min="11523" max="11523" width="18.140625" style="4" customWidth="1"/>
    <col min="11524" max="11524" width="16.85546875" style="4" customWidth="1"/>
    <col min="11525" max="11525" width="13.42578125" style="4" customWidth="1"/>
    <col min="11526" max="11526" width="11.7109375" style="4" customWidth="1"/>
    <col min="11527" max="11527" width="13" style="4" customWidth="1"/>
    <col min="11528" max="11752" width="11.42578125" style="4"/>
    <col min="11753" max="11753" width="62.85546875" style="4" customWidth="1"/>
    <col min="11754" max="11754" width="22.28515625" style="4" customWidth="1"/>
    <col min="11755" max="11755" width="18.140625" style="4" customWidth="1"/>
    <col min="11756" max="11756" width="16.85546875" style="4" customWidth="1"/>
    <col min="11757" max="11757" width="13.42578125" style="4" customWidth="1"/>
    <col min="11758" max="11758" width="11.7109375" style="4" customWidth="1"/>
    <col min="11759" max="11759" width="13" style="4" customWidth="1"/>
    <col min="11760" max="11760" width="13.42578125" style="4" bestFit="1" customWidth="1"/>
    <col min="11761" max="11776" width="11.42578125" style="4"/>
    <col min="11777" max="11777" width="64.7109375" style="4" customWidth="1"/>
    <col min="11778" max="11778" width="22.42578125" style="4" customWidth="1"/>
    <col min="11779" max="11779" width="18.140625" style="4" customWidth="1"/>
    <col min="11780" max="11780" width="16.85546875" style="4" customWidth="1"/>
    <col min="11781" max="11781" width="13.42578125" style="4" customWidth="1"/>
    <col min="11782" max="11782" width="11.7109375" style="4" customWidth="1"/>
    <col min="11783" max="11783" width="13" style="4" customWidth="1"/>
    <col min="11784" max="12008" width="11.42578125" style="4"/>
    <col min="12009" max="12009" width="62.85546875" style="4" customWidth="1"/>
    <col min="12010" max="12010" width="22.28515625" style="4" customWidth="1"/>
    <col min="12011" max="12011" width="18.140625" style="4" customWidth="1"/>
    <col min="12012" max="12012" width="16.85546875" style="4" customWidth="1"/>
    <col min="12013" max="12013" width="13.42578125" style="4" customWidth="1"/>
    <col min="12014" max="12014" width="11.7109375" style="4" customWidth="1"/>
    <col min="12015" max="12015" width="13" style="4" customWidth="1"/>
    <col min="12016" max="12016" width="13.42578125" style="4" bestFit="1" customWidth="1"/>
    <col min="12017" max="12032" width="11.42578125" style="4"/>
    <col min="12033" max="12033" width="64.7109375" style="4" customWidth="1"/>
    <col min="12034" max="12034" width="22.42578125" style="4" customWidth="1"/>
    <col min="12035" max="12035" width="18.140625" style="4" customWidth="1"/>
    <col min="12036" max="12036" width="16.85546875" style="4" customWidth="1"/>
    <col min="12037" max="12037" width="13.42578125" style="4" customWidth="1"/>
    <col min="12038" max="12038" width="11.7109375" style="4" customWidth="1"/>
    <col min="12039" max="12039" width="13" style="4" customWidth="1"/>
    <col min="12040" max="12264" width="11.42578125" style="4"/>
    <col min="12265" max="12265" width="62.85546875" style="4" customWidth="1"/>
    <col min="12266" max="12266" width="22.28515625" style="4" customWidth="1"/>
    <col min="12267" max="12267" width="18.140625" style="4" customWidth="1"/>
    <col min="12268" max="12268" width="16.85546875" style="4" customWidth="1"/>
    <col min="12269" max="12269" width="13.42578125" style="4" customWidth="1"/>
    <col min="12270" max="12270" width="11.7109375" style="4" customWidth="1"/>
    <col min="12271" max="12271" width="13" style="4" customWidth="1"/>
    <col min="12272" max="12272" width="13.42578125" style="4" bestFit="1" customWidth="1"/>
    <col min="12273" max="12288" width="11.42578125" style="4"/>
    <col min="12289" max="12289" width="64.7109375" style="4" customWidth="1"/>
    <col min="12290" max="12290" width="22.42578125" style="4" customWidth="1"/>
    <col min="12291" max="12291" width="18.140625" style="4" customWidth="1"/>
    <col min="12292" max="12292" width="16.85546875" style="4" customWidth="1"/>
    <col min="12293" max="12293" width="13.42578125" style="4" customWidth="1"/>
    <col min="12294" max="12294" width="11.7109375" style="4" customWidth="1"/>
    <col min="12295" max="12295" width="13" style="4" customWidth="1"/>
    <col min="12296" max="12520" width="11.42578125" style="4"/>
    <col min="12521" max="12521" width="62.85546875" style="4" customWidth="1"/>
    <col min="12522" max="12522" width="22.28515625" style="4" customWidth="1"/>
    <col min="12523" max="12523" width="18.140625" style="4" customWidth="1"/>
    <col min="12524" max="12524" width="16.85546875" style="4" customWidth="1"/>
    <col min="12525" max="12525" width="13.42578125" style="4" customWidth="1"/>
    <col min="12526" max="12526" width="11.7109375" style="4" customWidth="1"/>
    <col min="12527" max="12527" width="13" style="4" customWidth="1"/>
    <col min="12528" max="12528" width="13.42578125" style="4" bestFit="1" customWidth="1"/>
    <col min="12529" max="12544" width="11.42578125" style="4"/>
    <col min="12545" max="12545" width="64.7109375" style="4" customWidth="1"/>
    <col min="12546" max="12546" width="22.42578125" style="4" customWidth="1"/>
    <col min="12547" max="12547" width="18.140625" style="4" customWidth="1"/>
    <col min="12548" max="12548" width="16.85546875" style="4" customWidth="1"/>
    <col min="12549" max="12549" width="13.42578125" style="4" customWidth="1"/>
    <col min="12550" max="12550" width="11.7109375" style="4" customWidth="1"/>
    <col min="12551" max="12551" width="13" style="4" customWidth="1"/>
    <col min="12552" max="12776" width="11.42578125" style="4"/>
    <col min="12777" max="12777" width="62.85546875" style="4" customWidth="1"/>
    <col min="12778" max="12778" width="22.28515625" style="4" customWidth="1"/>
    <col min="12779" max="12779" width="18.140625" style="4" customWidth="1"/>
    <col min="12780" max="12780" width="16.85546875" style="4" customWidth="1"/>
    <col min="12781" max="12781" width="13.42578125" style="4" customWidth="1"/>
    <col min="12782" max="12782" width="11.7109375" style="4" customWidth="1"/>
    <col min="12783" max="12783" width="13" style="4" customWidth="1"/>
    <col min="12784" max="12784" width="13.42578125" style="4" bestFit="1" customWidth="1"/>
    <col min="12785" max="12800" width="11.42578125" style="4"/>
    <col min="12801" max="12801" width="64.7109375" style="4" customWidth="1"/>
    <col min="12802" max="12802" width="22.42578125" style="4" customWidth="1"/>
    <col min="12803" max="12803" width="18.140625" style="4" customWidth="1"/>
    <col min="12804" max="12804" width="16.85546875" style="4" customWidth="1"/>
    <col min="12805" max="12805" width="13.42578125" style="4" customWidth="1"/>
    <col min="12806" max="12806" width="11.7109375" style="4" customWidth="1"/>
    <col min="12807" max="12807" width="13" style="4" customWidth="1"/>
    <col min="12808" max="13032" width="11.42578125" style="4"/>
    <col min="13033" max="13033" width="62.85546875" style="4" customWidth="1"/>
    <col min="13034" max="13034" width="22.28515625" style="4" customWidth="1"/>
    <col min="13035" max="13035" width="18.140625" style="4" customWidth="1"/>
    <col min="13036" max="13036" width="16.85546875" style="4" customWidth="1"/>
    <col min="13037" max="13037" width="13.42578125" style="4" customWidth="1"/>
    <col min="13038" max="13038" width="11.7109375" style="4" customWidth="1"/>
    <col min="13039" max="13039" width="13" style="4" customWidth="1"/>
    <col min="13040" max="13040" width="13.42578125" style="4" bestFit="1" customWidth="1"/>
    <col min="13041" max="13056" width="11.42578125" style="4"/>
    <col min="13057" max="13057" width="64.7109375" style="4" customWidth="1"/>
    <col min="13058" max="13058" width="22.42578125" style="4" customWidth="1"/>
    <col min="13059" max="13059" width="18.140625" style="4" customWidth="1"/>
    <col min="13060" max="13060" width="16.85546875" style="4" customWidth="1"/>
    <col min="13061" max="13061" width="13.42578125" style="4" customWidth="1"/>
    <col min="13062" max="13062" width="11.7109375" style="4" customWidth="1"/>
    <col min="13063" max="13063" width="13" style="4" customWidth="1"/>
    <col min="13064" max="13288" width="11.42578125" style="4"/>
    <col min="13289" max="13289" width="62.85546875" style="4" customWidth="1"/>
    <col min="13290" max="13290" width="22.28515625" style="4" customWidth="1"/>
    <col min="13291" max="13291" width="18.140625" style="4" customWidth="1"/>
    <col min="13292" max="13292" width="16.85546875" style="4" customWidth="1"/>
    <col min="13293" max="13293" width="13.42578125" style="4" customWidth="1"/>
    <col min="13294" max="13294" width="11.7109375" style="4" customWidth="1"/>
    <col min="13295" max="13295" width="13" style="4" customWidth="1"/>
    <col min="13296" max="13296" width="13.42578125" style="4" bestFit="1" customWidth="1"/>
    <col min="13297" max="13312" width="11.42578125" style="4"/>
    <col min="13313" max="13313" width="64.7109375" style="4" customWidth="1"/>
    <col min="13314" max="13314" width="22.42578125" style="4" customWidth="1"/>
    <col min="13315" max="13315" width="18.140625" style="4" customWidth="1"/>
    <col min="13316" max="13316" width="16.85546875" style="4" customWidth="1"/>
    <col min="13317" max="13317" width="13.42578125" style="4" customWidth="1"/>
    <col min="13318" max="13318" width="11.7109375" style="4" customWidth="1"/>
    <col min="13319" max="13319" width="13" style="4" customWidth="1"/>
    <col min="13320" max="13544" width="11.42578125" style="4"/>
    <col min="13545" max="13545" width="62.85546875" style="4" customWidth="1"/>
    <col min="13546" max="13546" width="22.28515625" style="4" customWidth="1"/>
    <col min="13547" max="13547" width="18.140625" style="4" customWidth="1"/>
    <col min="13548" max="13548" width="16.85546875" style="4" customWidth="1"/>
    <col min="13549" max="13549" width="13.42578125" style="4" customWidth="1"/>
    <col min="13550" max="13550" width="11.7109375" style="4" customWidth="1"/>
    <col min="13551" max="13551" width="13" style="4" customWidth="1"/>
    <col min="13552" max="13552" width="13.42578125" style="4" bestFit="1" customWidth="1"/>
    <col min="13553" max="13568" width="11.42578125" style="4"/>
    <col min="13569" max="13569" width="64.7109375" style="4" customWidth="1"/>
    <col min="13570" max="13570" width="22.42578125" style="4" customWidth="1"/>
    <col min="13571" max="13571" width="18.140625" style="4" customWidth="1"/>
    <col min="13572" max="13572" width="16.85546875" style="4" customWidth="1"/>
    <col min="13573" max="13573" width="13.42578125" style="4" customWidth="1"/>
    <col min="13574" max="13574" width="11.7109375" style="4" customWidth="1"/>
    <col min="13575" max="13575" width="13" style="4" customWidth="1"/>
    <col min="13576" max="13800" width="11.42578125" style="4"/>
    <col min="13801" max="13801" width="62.85546875" style="4" customWidth="1"/>
    <col min="13802" max="13802" width="22.28515625" style="4" customWidth="1"/>
    <col min="13803" max="13803" width="18.140625" style="4" customWidth="1"/>
    <col min="13804" max="13804" width="16.85546875" style="4" customWidth="1"/>
    <col min="13805" max="13805" width="13.42578125" style="4" customWidth="1"/>
    <col min="13806" max="13806" width="11.7109375" style="4" customWidth="1"/>
    <col min="13807" max="13807" width="13" style="4" customWidth="1"/>
    <col min="13808" max="13808" width="13.42578125" style="4" bestFit="1" customWidth="1"/>
    <col min="13809" max="13824" width="11.42578125" style="4"/>
    <col min="13825" max="13825" width="64.7109375" style="4" customWidth="1"/>
    <col min="13826" max="13826" width="22.42578125" style="4" customWidth="1"/>
    <col min="13827" max="13827" width="18.140625" style="4" customWidth="1"/>
    <col min="13828" max="13828" width="16.85546875" style="4" customWidth="1"/>
    <col min="13829" max="13829" width="13.42578125" style="4" customWidth="1"/>
    <col min="13830" max="13830" width="11.7109375" style="4" customWidth="1"/>
    <col min="13831" max="13831" width="13" style="4" customWidth="1"/>
    <col min="13832" max="14056" width="11.42578125" style="4"/>
    <col min="14057" max="14057" width="62.85546875" style="4" customWidth="1"/>
    <col min="14058" max="14058" width="22.28515625" style="4" customWidth="1"/>
    <col min="14059" max="14059" width="18.140625" style="4" customWidth="1"/>
    <col min="14060" max="14060" width="16.85546875" style="4" customWidth="1"/>
    <col min="14061" max="14061" width="13.42578125" style="4" customWidth="1"/>
    <col min="14062" max="14062" width="11.7109375" style="4" customWidth="1"/>
    <col min="14063" max="14063" width="13" style="4" customWidth="1"/>
    <col min="14064" max="14064" width="13.42578125" style="4" bestFit="1" customWidth="1"/>
    <col min="14065" max="14080" width="11.42578125" style="4"/>
    <col min="14081" max="14081" width="64.7109375" style="4" customWidth="1"/>
    <col min="14082" max="14082" width="22.42578125" style="4" customWidth="1"/>
    <col min="14083" max="14083" width="18.140625" style="4" customWidth="1"/>
    <col min="14084" max="14084" width="16.85546875" style="4" customWidth="1"/>
    <col min="14085" max="14085" width="13.42578125" style="4" customWidth="1"/>
    <col min="14086" max="14086" width="11.7109375" style="4" customWidth="1"/>
    <col min="14087" max="14087" width="13" style="4" customWidth="1"/>
    <col min="14088" max="14312" width="11.42578125" style="4"/>
    <col min="14313" max="14313" width="62.85546875" style="4" customWidth="1"/>
    <col min="14314" max="14314" width="22.28515625" style="4" customWidth="1"/>
    <col min="14315" max="14315" width="18.140625" style="4" customWidth="1"/>
    <col min="14316" max="14316" width="16.85546875" style="4" customWidth="1"/>
    <col min="14317" max="14317" width="13.42578125" style="4" customWidth="1"/>
    <col min="14318" max="14318" width="11.7109375" style="4" customWidth="1"/>
    <col min="14319" max="14319" width="13" style="4" customWidth="1"/>
    <col min="14320" max="14320" width="13.42578125" style="4" bestFit="1" customWidth="1"/>
    <col min="14321" max="14336" width="11.42578125" style="4"/>
    <col min="14337" max="14337" width="64.7109375" style="4" customWidth="1"/>
    <col min="14338" max="14338" width="22.42578125" style="4" customWidth="1"/>
    <col min="14339" max="14339" width="18.140625" style="4" customWidth="1"/>
    <col min="14340" max="14340" width="16.85546875" style="4" customWidth="1"/>
    <col min="14341" max="14341" width="13.42578125" style="4" customWidth="1"/>
    <col min="14342" max="14342" width="11.7109375" style="4" customWidth="1"/>
    <col min="14343" max="14343" width="13" style="4" customWidth="1"/>
    <col min="14344" max="14568" width="11.42578125" style="4"/>
    <col min="14569" max="14569" width="62.85546875" style="4" customWidth="1"/>
    <col min="14570" max="14570" width="22.28515625" style="4" customWidth="1"/>
    <col min="14571" max="14571" width="18.140625" style="4" customWidth="1"/>
    <col min="14572" max="14572" width="16.85546875" style="4" customWidth="1"/>
    <col min="14573" max="14573" width="13.42578125" style="4" customWidth="1"/>
    <col min="14574" max="14574" width="11.7109375" style="4" customWidth="1"/>
    <col min="14575" max="14575" width="13" style="4" customWidth="1"/>
    <col min="14576" max="14576" width="13.42578125" style="4" bestFit="1" customWidth="1"/>
    <col min="14577" max="14592" width="11.42578125" style="4"/>
    <col min="14593" max="14593" width="64.7109375" style="4" customWidth="1"/>
    <col min="14594" max="14594" width="22.42578125" style="4" customWidth="1"/>
    <col min="14595" max="14595" width="18.140625" style="4" customWidth="1"/>
    <col min="14596" max="14596" width="16.85546875" style="4" customWidth="1"/>
    <col min="14597" max="14597" width="13.42578125" style="4" customWidth="1"/>
    <col min="14598" max="14598" width="11.7109375" style="4" customWidth="1"/>
    <col min="14599" max="14599" width="13" style="4" customWidth="1"/>
    <col min="14600" max="14824" width="11.42578125" style="4"/>
    <col min="14825" max="14825" width="62.85546875" style="4" customWidth="1"/>
    <col min="14826" max="14826" width="22.28515625" style="4" customWidth="1"/>
    <col min="14827" max="14827" width="18.140625" style="4" customWidth="1"/>
    <col min="14828" max="14828" width="16.85546875" style="4" customWidth="1"/>
    <col min="14829" max="14829" width="13.42578125" style="4" customWidth="1"/>
    <col min="14830" max="14830" width="11.7109375" style="4" customWidth="1"/>
    <col min="14831" max="14831" width="13" style="4" customWidth="1"/>
    <col min="14832" max="14832" width="13.42578125" style="4" bestFit="1" customWidth="1"/>
    <col min="14833" max="14848" width="11.42578125" style="4"/>
    <col min="14849" max="14849" width="64.7109375" style="4" customWidth="1"/>
    <col min="14850" max="14850" width="22.42578125" style="4" customWidth="1"/>
    <col min="14851" max="14851" width="18.140625" style="4" customWidth="1"/>
    <col min="14852" max="14852" width="16.85546875" style="4" customWidth="1"/>
    <col min="14853" max="14853" width="13.42578125" style="4" customWidth="1"/>
    <col min="14854" max="14854" width="11.7109375" style="4" customWidth="1"/>
    <col min="14855" max="14855" width="13" style="4" customWidth="1"/>
    <col min="14856" max="15080" width="11.42578125" style="4"/>
    <col min="15081" max="15081" width="62.85546875" style="4" customWidth="1"/>
    <col min="15082" max="15082" width="22.28515625" style="4" customWidth="1"/>
    <col min="15083" max="15083" width="18.140625" style="4" customWidth="1"/>
    <col min="15084" max="15084" width="16.85546875" style="4" customWidth="1"/>
    <col min="15085" max="15085" width="13.42578125" style="4" customWidth="1"/>
    <col min="15086" max="15086" width="11.7109375" style="4" customWidth="1"/>
    <col min="15087" max="15087" width="13" style="4" customWidth="1"/>
    <col min="15088" max="15088" width="13.42578125" style="4" bestFit="1" customWidth="1"/>
    <col min="15089" max="15104" width="11.42578125" style="4"/>
    <col min="15105" max="15105" width="64.7109375" style="4" customWidth="1"/>
    <col min="15106" max="15106" width="22.42578125" style="4" customWidth="1"/>
    <col min="15107" max="15107" width="18.140625" style="4" customWidth="1"/>
    <col min="15108" max="15108" width="16.85546875" style="4" customWidth="1"/>
    <col min="15109" max="15109" width="13.42578125" style="4" customWidth="1"/>
    <col min="15110" max="15110" width="11.7109375" style="4" customWidth="1"/>
    <col min="15111" max="15111" width="13" style="4" customWidth="1"/>
    <col min="15112" max="15336" width="11.42578125" style="4"/>
    <col min="15337" max="15337" width="62.85546875" style="4" customWidth="1"/>
    <col min="15338" max="15338" width="22.28515625" style="4" customWidth="1"/>
    <col min="15339" max="15339" width="18.140625" style="4" customWidth="1"/>
    <col min="15340" max="15340" width="16.85546875" style="4" customWidth="1"/>
    <col min="15341" max="15341" width="13.42578125" style="4" customWidth="1"/>
    <col min="15342" max="15342" width="11.7109375" style="4" customWidth="1"/>
    <col min="15343" max="15343" width="13" style="4" customWidth="1"/>
    <col min="15344" max="15344" width="13.42578125" style="4" bestFit="1" customWidth="1"/>
    <col min="15345" max="15360" width="11.42578125" style="4"/>
    <col min="15361" max="15361" width="64.7109375" style="4" customWidth="1"/>
    <col min="15362" max="15362" width="22.42578125" style="4" customWidth="1"/>
    <col min="15363" max="15363" width="18.140625" style="4" customWidth="1"/>
    <col min="15364" max="15364" width="16.85546875" style="4" customWidth="1"/>
    <col min="15365" max="15365" width="13.42578125" style="4" customWidth="1"/>
    <col min="15366" max="15366" width="11.7109375" style="4" customWidth="1"/>
    <col min="15367" max="15367" width="13" style="4" customWidth="1"/>
    <col min="15368" max="15592" width="11.42578125" style="4"/>
    <col min="15593" max="15593" width="62.85546875" style="4" customWidth="1"/>
    <col min="15594" max="15594" width="22.28515625" style="4" customWidth="1"/>
    <col min="15595" max="15595" width="18.140625" style="4" customWidth="1"/>
    <col min="15596" max="15596" width="16.85546875" style="4" customWidth="1"/>
    <col min="15597" max="15597" width="13.42578125" style="4" customWidth="1"/>
    <col min="15598" max="15598" width="11.7109375" style="4" customWidth="1"/>
    <col min="15599" max="15599" width="13" style="4" customWidth="1"/>
    <col min="15600" max="15600" width="13.42578125" style="4" bestFit="1" customWidth="1"/>
    <col min="15601" max="15616" width="11.42578125" style="4"/>
    <col min="15617" max="15617" width="64.7109375" style="4" customWidth="1"/>
    <col min="15618" max="15618" width="22.42578125" style="4" customWidth="1"/>
    <col min="15619" max="15619" width="18.140625" style="4" customWidth="1"/>
    <col min="15620" max="15620" width="16.85546875" style="4" customWidth="1"/>
    <col min="15621" max="15621" width="13.42578125" style="4" customWidth="1"/>
    <col min="15622" max="15622" width="11.7109375" style="4" customWidth="1"/>
    <col min="15623" max="15623" width="13" style="4" customWidth="1"/>
    <col min="15624" max="15848" width="11.42578125" style="4"/>
    <col min="15849" max="15849" width="62.85546875" style="4" customWidth="1"/>
    <col min="15850" max="15850" width="22.28515625" style="4" customWidth="1"/>
    <col min="15851" max="15851" width="18.140625" style="4" customWidth="1"/>
    <col min="15852" max="15852" width="16.85546875" style="4" customWidth="1"/>
    <col min="15853" max="15853" width="13.42578125" style="4" customWidth="1"/>
    <col min="15854" max="15854" width="11.7109375" style="4" customWidth="1"/>
    <col min="15855" max="15855" width="13" style="4" customWidth="1"/>
    <col min="15856" max="15856" width="13.42578125" style="4" bestFit="1" customWidth="1"/>
    <col min="15857" max="15872" width="11.42578125" style="4"/>
    <col min="15873" max="15873" width="64.7109375" style="4" customWidth="1"/>
    <col min="15874" max="15874" width="22.42578125" style="4" customWidth="1"/>
    <col min="15875" max="15875" width="18.140625" style="4" customWidth="1"/>
    <col min="15876" max="15876" width="16.85546875" style="4" customWidth="1"/>
    <col min="15877" max="15877" width="13.42578125" style="4" customWidth="1"/>
    <col min="15878" max="15878" width="11.7109375" style="4" customWidth="1"/>
    <col min="15879" max="15879" width="13" style="4" customWidth="1"/>
    <col min="15880" max="16104" width="11.42578125" style="4"/>
    <col min="16105" max="16105" width="62.85546875" style="4" customWidth="1"/>
    <col min="16106" max="16106" width="22.28515625" style="4" customWidth="1"/>
    <col min="16107" max="16107" width="18.140625" style="4" customWidth="1"/>
    <col min="16108" max="16108" width="16.85546875" style="4" customWidth="1"/>
    <col min="16109" max="16109" width="13.42578125" style="4" customWidth="1"/>
    <col min="16110" max="16110" width="11.7109375" style="4" customWidth="1"/>
    <col min="16111" max="16111" width="13" style="4" customWidth="1"/>
    <col min="16112" max="16112" width="13.42578125" style="4" bestFit="1" customWidth="1"/>
    <col min="16113" max="16128" width="11.42578125" style="4"/>
    <col min="16129" max="16129" width="64.7109375" style="4" customWidth="1"/>
    <col min="16130" max="16130" width="22.42578125" style="4" customWidth="1"/>
    <col min="16131" max="16131" width="18.140625" style="4" customWidth="1"/>
    <col min="16132" max="16132" width="16.85546875" style="4" customWidth="1"/>
    <col min="16133" max="16133" width="13.42578125" style="4" customWidth="1"/>
    <col min="16134" max="16134" width="11.7109375" style="4" customWidth="1"/>
    <col min="16135" max="16135" width="13" style="4" customWidth="1"/>
    <col min="16136" max="16360" width="11.42578125" style="4"/>
    <col min="16361" max="16361" width="62.85546875" style="4" customWidth="1"/>
    <col min="16362" max="16362" width="22.28515625" style="4" customWidth="1"/>
    <col min="16363" max="16363" width="18.140625" style="4" customWidth="1"/>
    <col min="16364" max="16364" width="16.85546875" style="4" customWidth="1"/>
    <col min="16365" max="16365" width="13.42578125" style="4" customWidth="1"/>
    <col min="16366" max="16366" width="11.7109375" style="4" customWidth="1"/>
    <col min="16367" max="16367" width="13" style="4" customWidth="1"/>
    <col min="16368" max="16368" width="13.42578125" style="4" bestFit="1" customWidth="1"/>
    <col min="16369" max="16384" width="11.42578125" style="4"/>
  </cols>
  <sheetData>
    <row r="2" spans="1:7" ht="15.75" customHeight="1" x14ac:dyDescent="0.25">
      <c r="A2" s="498" t="s">
        <v>0</v>
      </c>
      <c r="B2" s="498"/>
      <c r="C2" s="498"/>
      <c r="D2" s="498"/>
      <c r="E2" s="498"/>
      <c r="F2" s="498"/>
      <c r="G2" s="498"/>
    </row>
    <row r="3" spans="1:7" ht="15.75" customHeight="1" x14ac:dyDescent="0.25">
      <c r="A3" s="498" t="s">
        <v>1</v>
      </c>
      <c r="B3" s="498"/>
      <c r="C3" s="498"/>
      <c r="D3" s="498"/>
      <c r="E3" s="498"/>
      <c r="F3" s="498"/>
      <c r="G3" s="498"/>
    </row>
    <row r="4" spans="1:7" ht="16.5" customHeight="1" x14ac:dyDescent="0.25">
      <c r="A4" s="498" t="s">
        <v>415</v>
      </c>
      <c r="B4" s="498"/>
      <c r="C4" s="498"/>
      <c r="D4" s="498"/>
      <c r="E4" s="498"/>
      <c r="F4" s="498"/>
      <c r="G4" s="498"/>
    </row>
    <row r="5" spans="1:7" ht="16.5" customHeight="1" x14ac:dyDescent="0.25">
      <c r="A5" s="81"/>
      <c r="B5" s="301"/>
      <c r="C5" s="33"/>
      <c r="D5" s="81"/>
      <c r="E5" s="81"/>
      <c r="F5" s="81"/>
      <c r="G5" s="81"/>
    </row>
    <row r="6" spans="1:7" ht="28.5" customHeight="1" x14ac:dyDescent="0.25">
      <c r="A6" s="10"/>
      <c r="B6" s="499" t="s">
        <v>3</v>
      </c>
      <c r="C6" s="500"/>
      <c r="D6" s="500"/>
      <c r="E6" s="501" t="s">
        <v>4</v>
      </c>
      <c r="F6" s="502"/>
      <c r="G6" s="502"/>
    </row>
    <row r="7" spans="1:7" ht="76.5" x14ac:dyDescent="0.25">
      <c r="A7" s="11" t="s">
        <v>5</v>
      </c>
      <c r="B7" s="302" t="s">
        <v>6</v>
      </c>
      <c r="C7" s="34" t="s">
        <v>7</v>
      </c>
      <c r="D7" s="14" t="s">
        <v>8</v>
      </c>
      <c r="E7" s="14" t="s">
        <v>9</v>
      </c>
      <c r="F7" s="14" t="s">
        <v>10</v>
      </c>
      <c r="G7" s="14" t="s">
        <v>11</v>
      </c>
    </row>
    <row r="8" spans="1:7" x14ac:dyDescent="0.25">
      <c r="A8" s="93" t="s">
        <v>1064</v>
      </c>
      <c r="B8" s="1"/>
      <c r="C8" s="332">
        <f>SUM(C9+C47+C67+C92+C95+C98+C101+C108+C113+C150+C152+C167+C175+C183+C194+C228+C233)</f>
        <v>5018750000</v>
      </c>
      <c r="D8" s="85"/>
      <c r="E8" s="85"/>
      <c r="F8" s="85"/>
      <c r="G8" s="85"/>
    </row>
    <row r="9" spans="1:7" ht="25.5" x14ac:dyDescent="0.25">
      <c r="A9" s="95" t="s">
        <v>26</v>
      </c>
      <c r="B9" s="320"/>
      <c r="C9" s="333">
        <f>C10+C13+C15+C18+C29+C31+C34+C36+C38</f>
        <v>1416000000</v>
      </c>
      <c r="D9" s="119"/>
      <c r="E9" s="119"/>
      <c r="F9" s="119"/>
      <c r="G9" s="119"/>
    </row>
    <row r="10" spans="1:7" x14ac:dyDescent="0.2">
      <c r="A10" s="228" t="s">
        <v>869</v>
      </c>
      <c r="B10" s="321"/>
      <c r="C10" s="334">
        <f>C11+C12</f>
        <v>87000000</v>
      </c>
      <c r="D10" s="110"/>
      <c r="E10" s="229"/>
      <c r="F10" s="229"/>
      <c r="G10" s="229"/>
    </row>
    <row r="11" spans="1:7" ht="25.5" x14ac:dyDescent="0.2">
      <c r="A11" s="230" t="s">
        <v>870</v>
      </c>
      <c r="B11" s="230" t="s">
        <v>240</v>
      </c>
      <c r="C11" s="243">
        <v>50000000</v>
      </c>
      <c r="D11" s="192">
        <v>40969</v>
      </c>
      <c r="E11" s="231">
        <v>41030</v>
      </c>
      <c r="F11" s="231">
        <v>41061</v>
      </c>
      <c r="G11" s="231">
        <v>41244</v>
      </c>
    </row>
    <row r="12" spans="1:7" ht="25.5" x14ac:dyDescent="0.2">
      <c r="A12" s="230" t="s">
        <v>873</v>
      </c>
      <c r="B12" s="230" t="s">
        <v>874</v>
      </c>
      <c r="C12" s="335">
        <v>37000000</v>
      </c>
      <c r="D12" s="192">
        <v>40969</v>
      </c>
      <c r="E12" s="231">
        <v>41030</v>
      </c>
      <c r="F12" s="231">
        <v>41061</v>
      </c>
      <c r="G12" s="231">
        <v>41122</v>
      </c>
    </row>
    <row r="13" spans="1:7" ht="25.5" customHeight="1" x14ac:dyDescent="0.2">
      <c r="A13" s="232" t="s">
        <v>778</v>
      </c>
      <c r="B13" s="305"/>
      <c r="C13" s="336">
        <v>100000000</v>
      </c>
      <c r="D13" s="186"/>
      <c r="E13" s="231"/>
      <c r="F13" s="231"/>
      <c r="G13" s="231"/>
    </row>
    <row r="14" spans="1:7" x14ac:dyDescent="0.2">
      <c r="A14" s="106" t="s">
        <v>778</v>
      </c>
      <c r="B14" s="305" t="s">
        <v>240</v>
      </c>
      <c r="C14" s="337">
        <v>100000000</v>
      </c>
      <c r="D14" s="192">
        <v>41000</v>
      </c>
      <c r="E14" s="231">
        <v>41061</v>
      </c>
      <c r="F14" s="231">
        <v>41091</v>
      </c>
      <c r="G14" s="231">
        <v>41244</v>
      </c>
    </row>
    <row r="15" spans="1:7" x14ac:dyDescent="0.2">
      <c r="A15" s="228" t="s">
        <v>27</v>
      </c>
      <c r="B15" s="322"/>
      <c r="C15" s="338">
        <f>C16+C17</f>
        <v>140000000</v>
      </c>
      <c r="D15" s="186"/>
      <c r="E15" s="231"/>
      <c r="F15" s="231"/>
      <c r="G15" s="231"/>
    </row>
    <row r="16" spans="1:7" x14ac:dyDescent="0.2">
      <c r="A16" s="99" t="s">
        <v>875</v>
      </c>
      <c r="B16" s="230" t="s">
        <v>244</v>
      </c>
      <c r="C16" s="243">
        <v>20000000</v>
      </c>
      <c r="D16" s="192">
        <v>41000</v>
      </c>
      <c r="E16" s="231">
        <v>41030</v>
      </c>
      <c r="F16" s="192">
        <v>41061</v>
      </c>
      <c r="G16" s="192">
        <v>41153</v>
      </c>
    </row>
    <row r="17" spans="1:7" x14ac:dyDescent="0.2">
      <c r="A17" s="230" t="s">
        <v>876</v>
      </c>
      <c r="B17" s="230" t="s">
        <v>240</v>
      </c>
      <c r="C17" s="243">
        <v>120000000</v>
      </c>
      <c r="D17" s="192">
        <v>41000</v>
      </c>
      <c r="E17" s="231">
        <v>41091</v>
      </c>
      <c r="F17" s="231">
        <v>41122</v>
      </c>
      <c r="G17" s="192">
        <v>41183</v>
      </c>
    </row>
    <row r="18" spans="1:7" ht="51" x14ac:dyDescent="0.2">
      <c r="A18" s="533" t="s">
        <v>877</v>
      </c>
      <c r="B18" s="230" t="s">
        <v>878</v>
      </c>
      <c r="C18" s="236">
        <f>SUM(C19:C28)</f>
        <v>514000000</v>
      </c>
      <c r="D18" s="192"/>
      <c r="E18" s="192"/>
      <c r="F18" s="192"/>
      <c r="G18" s="192"/>
    </row>
    <row r="19" spans="1:7" ht="25.5" x14ac:dyDescent="0.2">
      <c r="A19" s="534"/>
      <c r="B19" s="230" t="s">
        <v>879</v>
      </c>
      <c r="C19" s="339">
        <v>84000000</v>
      </c>
      <c r="D19" s="192">
        <v>40969</v>
      </c>
      <c r="E19" s="231">
        <v>41030</v>
      </c>
      <c r="F19" s="231">
        <v>41061</v>
      </c>
      <c r="G19" s="231">
        <v>41244</v>
      </c>
    </row>
    <row r="20" spans="1:7" ht="25.5" x14ac:dyDescent="0.2">
      <c r="A20" s="534"/>
      <c r="B20" s="233" t="s">
        <v>874</v>
      </c>
      <c r="C20" s="339">
        <v>37000000</v>
      </c>
      <c r="D20" s="192">
        <v>40969</v>
      </c>
      <c r="E20" s="192">
        <v>41000</v>
      </c>
      <c r="F20" s="231">
        <v>41061</v>
      </c>
      <c r="G20" s="231">
        <v>41244</v>
      </c>
    </row>
    <row r="21" spans="1:7" ht="25.5" x14ac:dyDescent="0.2">
      <c r="A21" s="534"/>
      <c r="B21" s="233" t="s">
        <v>880</v>
      </c>
      <c r="C21" s="339">
        <v>38000000</v>
      </c>
      <c r="D21" s="192">
        <v>40969</v>
      </c>
      <c r="E21" s="192">
        <v>41000</v>
      </c>
      <c r="F21" s="231">
        <v>41061</v>
      </c>
      <c r="G21" s="231">
        <v>41244</v>
      </c>
    </row>
    <row r="22" spans="1:7" ht="25.5" x14ac:dyDescent="0.2">
      <c r="A22" s="534"/>
      <c r="B22" s="233" t="s">
        <v>881</v>
      </c>
      <c r="C22" s="339">
        <v>58000000</v>
      </c>
      <c r="D22" s="192">
        <v>40969</v>
      </c>
      <c r="E22" s="192">
        <v>41000</v>
      </c>
      <c r="F22" s="231">
        <v>41061</v>
      </c>
      <c r="G22" s="231">
        <v>41244</v>
      </c>
    </row>
    <row r="23" spans="1:7" ht="25.5" x14ac:dyDescent="0.2">
      <c r="A23" s="534"/>
      <c r="B23" s="233" t="s">
        <v>882</v>
      </c>
      <c r="C23" s="339">
        <v>60000000</v>
      </c>
      <c r="D23" s="192">
        <v>40969</v>
      </c>
      <c r="E23" s="192">
        <v>41000</v>
      </c>
      <c r="F23" s="231">
        <v>41061</v>
      </c>
      <c r="G23" s="231">
        <v>41244</v>
      </c>
    </row>
    <row r="24" spans="1:7" ht="25.5" x14ac:dyDescent="0.2">
      <c r="A24" s="534"/>
      <c r="B24" s="233" t="s">
        <v>883</v>
      </c>
      <c r="C24" s="339">
        <v>56000000</v>
      </c>
      <c r="D24" s="192">
        <v>40969</v>
      </c>
      <c r="E24" s="192">
        <v>41000</v>
      </c>
      <c r="F24" s="231">
        <v>41061</v>
      </c>
      <c r="G24" s="231">
        <v>41244</v>
      </c>
    </row>
    <row r="25" spans="1:7" ht="25.5" x14ac:dyDescent="0.2">
      <c r="A25" s="534"/>
      <c r="B25" s="233" t="s">
        <v>884</v>
      </c>
      <c r="C25" s="339">
        <v>40000000</v>
      </c>
      <c r="D25" s="192">
        <v>40969</v>
      </c>
      <c r="E25" s="192">
        <v>41000</v>
      </c>
      <c r="F25" s="231">
        <v>41061</v>
      </c>
      <c r="G25" s="231">
        <v>41244</v>
      </c>
    </row>
    <row r="26" spans="1:7" ht="25.5" x14ac:dyDescent="0.2">
      <c r="A26" s="534"/>
      <c r="B26" s="233" t="s">
        <v>885</v>
      </c>
      <c r="C26" s="339">
        <v>40000000</v>
      </c>
      <c r="D26" s="192">
        <v>40969</v>
      </c>
      <c r="E26" s="192">
        <v>41000</v>
      </c>
      <c r="F26" s="231">
        <v>41061</v>
      </c>
      <c r="G26" s="231">
        <v>41244</v>
      </c>
    </row>
    <row r="27" spans="1:7" ht="25.5" x14ac:dyDescent="0.2">
      <c r="A27" s="534"/>
      <c r="B27" s="233" t="s">
        <v>886</v>
      </c>
      <c r="C27" s="339">
        <v>49000000</v>
      </c>
      <c r="D27" s="192">
        <v>40969</v>
      </c>
      <c r="E27" s="192">
        <v>41000</v>
      </c>
      <c r="F27" s="231">
        <v>41061</v>
      </c>
      <c r="G27" s="231">
        <v>41244</v>
      </c>
    </row>
    <row r="28" spans="1:7" ht="25.5" x14ac:dyDescent="0.2">
      <c r="A28" s="535"/>
      <c r="B28" s="233" t="s">
        <v>887</v>
      </c>
      <c r="C28" s="339">
        <v>52000000</v>
      </c>
      <c r="D28" s="192">
        <v>40969</v>
      </c>
      <c r="E28" s="192">
        <v>41000</v>
      </c>
      <c r="F28" s="231">
        <v>41061</v>
      </c>
      <c r="G28" s="231">
        <v>41244</v>
      </c>
    </row>
    <row r="29" spans="1:7" x14ac:dyDescent="0.2">
      <c r="A29" s="228" t="s">
        <v>888</v>
      </c>
      <c r="B29" s="323"/>
      <c r="C29" s="236">
        <v>105000000</v>
      </c>
      <c r="D29" s="192"/>
      <c r="E29" s="192"/>
      <c r="F29" s="192"/>
      <c r="G29" s="192"/>
    </row>
    <row r="30" spans="1:7" x14ac:dyDescent="0.2">
      <c r="A30" s="234" t="s">
        <v>889</v>
      </c>
      <c r="B30" s="233" t="s">
        <v>132</v>
      </c>
      <c r="C30" s="238">
        <v>105000000</v>
      </c>
      <c r="D30" s="231">
        <v>41030</v>
      </c>
      <c r="E30" s="231">
        <v>41091</v>
      </c>
      <c r="F30" s="231">
        <v>41122</v>
      </c>
      <c r="G30" s="192">
        <v>41183</v>
      </c>
    </row>
    <row r="31" spans="1:7" x14ac:dyDescent="0.2">
      <c r="A31" s="228" t="s">
        <v>417</v>
      </c>
      <c r="B31" s="323"/>
      <c r="C31" s="236">
        <v>330000000</v>
      </c>
      <c r="D31" s="186"/>
      <c r="E31" s="186"/>
      <c r="F31" s="186"/>
      <c r="G31" s="186"/>
    </row>
    <row r="32" spans="1:7" x14ac:dyDescent="0.2">
      <c r="A32" s="234" t="s">
        <v>890</v>
      </c>
      <c r="B32" s="233" t="s">
        <v>132</v>
      </c>
      <c r="C32" s="101">
        <v>300000000</v>
      </c>
      <c r="D32" s="192">
        <v>40969</v>
      </c>
      <c r="E32" s="231">
        <v>41030</v>
      </c>
      <c r="F32" s="231">
        <v>41061</v>
      </c>
      <c r="G32" s="231">
        <v>41244</v>
      </c>
    </row>
    <row r="33" spans="1:7" x14ac:dyDescent="0.2">
      <c r="A33" s="234" t="s">
        <v>890</v>
      </c>
      <c r="B33" s="233" t="s">
        <v>891</v>
      </c>
      <c r="C33" s="101">
        <v>30000000</v>
      </c>
      <c r="D33" s="231">
        <v>41061</v>
      </c>
      <c r="E33" s="231">
        <v>41091</v>
      </c>
      <c r="F33" s="231">
        <v>41122</v>
      </c>
      <c r="G33" s="192">
        <v>41153</v>
      </c>
    </row>
    <row r="34" spans="1:7" x14ac:dyDescent="0.2">
      <c r="A34" s="228" t="s">
        <v>892</v>
      </c>
      <c r="B34" s="323"/>
      <c r="C34" s="236">
        <v>60000000</v>
      </c>
      <c r="D34" s="192"/>
      <c r="E34" s="192"/>
      <c r="F34" s="192"/>
      <c r="G34" s="192"/>
    </row>
    <row r="35" spans="1:7" ht="25.5" x14ac:dyDescent="0.2">
      <c r="A35" s="234" t="s">
        <v>893</v>
      </c>
      <c r="B35" s="233" t="s">
        <v>132</v>
      </c>
      <c r="C35" s="238">
        <v>60000000</v>
      </c>
      <c r="D35" s="231">
        <v>41091</v>
      </c>
      <c r="E35" s="192">
        <v>41153</v>
      </c>
      <c r="F35" s="192">
        <v>41183</v>
      </c>
      <c r="G35" s="231">
        <v>41244</v>
      </c>
    </row>
    <row r="36" spans="1:7" x14ac:dyDescent="0.2">
      <c r="A36" s="228" t="s">
        <v>418</v>
      </c>
      <c r="B36" s="228"/>
      <c r="C36" s="236">
        <v>60000000</v>
      </c>
      <c r="D36" s="192"/>
      <c r="E36" s="192"/>
      <c r="F36" s="192"/>
      <c r="G36" s="192"/>
    </row>
    <row r="37" spans="1:7" x14ac:dyDescent="0.2">
      <c r="A37" s="234" t="s">
        <v>894</v>
      </c>
      <c r="B37" s="233" t="s">
        <v>132</v>
      </c>
      <c r="C37" s="238">
        <v>60000000</v>
      </c>
      <c r="D37" s="192">
        <v>41122</v>
      </c>
      <c r="E37" s="192">
        <v>41183</v>
      </c>
      <c r="F37" s="192">
        <v>41214</v>
      </c>
      <c r="G37" s="231">
        <v>41244</v>
      </c>
    </row>
    <row r="38" spans="1:7" x14ac:dyDescent="0.2">
      <c r="A38" s="235" t="s">
        <v>41</v>
      </c>
      <c r="B38" s="323"/>
      <c r="C38" s="236">
        <v>20000000</v>
      </c>
      <c r="D38" s="192"/>
      <c r="E38" s="192"/>
      <c r="F38" s="192"/>
      <c r="G38" s="192"/>
    </row>
    <row r="39" spans="1:7" ht="25.5" x14ac:dyDescent="0.2">
      <c r="A39" s="234" t="s">
        <v>895</v>
      </c>
      <c r="B39" s="233" t="s">
        <v>132</v>
      </c>
      <c r="C39" s="238">
        <v>20000000</v>
      </c>
      <c r="D39" s="231">
        <v>41091</v>
      </c>
      <c r="E39" s="231">
        <v>41122</v>
      </c>
      <c r="F39" s="192">
        <v>41153</v>
      </c>
      <c r="G39" s="192">
        <v>41183</v>
      </c>
    </row>
    <row r="40" spans="1:7" hidden="1" x14ac:dyDescent="0.2">
      <c r="A40" s="145"/>
      <c r="B40" s="233" t="s">
        <v>132</v>
      </c>
      <c r="C40" s="96"/>
      <c r="D40" s="186"/>
      <c r="E40" s="186"/>
      <c r="F40" s="186"/>
      <c r="G40" s="186"/>
    </row>
    <row r="41" spans="1:7" hidden="1" x14ac:dyDescent="0.2">
      <c r="A41" s="228" t="s">
        <v>418</v>
      </c>
      <c r="B41" s="228"/>
      <c r="C41" s="236">
        <v>60000000</v>
      </c>
      <c r="D41" s="186"/>
      <c r="E41" s="186"/>
      <c r="F41" s="186"/>
      <c r="G41" s="186"/>
    </row>
    <row r="42" spans="1:7" ht="38.25" hidden="1" x14ac:dyDescent="0.2">
      <c r="A42" s="180"/>
      <c r="B42" s="233" t="s">
        <v>896</v>
      </c>
      <c r="C42" s="237"/>
      <c r="D42" s="186"/>
      <c r="E42" s="186"/>
      <c r="F42" s="186"/>
      <c r="G42" s="186"/>
    </row>
    <row r="43" spans="1:7" hidden="1" x14ac:dyDescent="0.2">
      <c r="A43" s="180"/>
      <c r="B43" s="230" t="s">
        <v>897</v>
      </c>
      <c r="C43" s="237"/>
      <c r="D43" s="186"/>
      <c r="E43" s="186"/>
      <c r="F43" s="186"/>
      <c r="G43" s="186"/>
    </row>
    <row r="44" spans="1:7" hidden="1" x14ac:dyDescent="0.2">
      <c r="A44" s="235" t="s">
        <v>41</v>
      </c>
      <c r="B44" s="323"/>
      <c r="C44" s="236">
        <v>20000000</v>
      </c>
      <c r="D44" s="186"/>
      <c r="E44" s="186"/>
      <c r="F44" s="186"/>
      <c r="G44" s="186"/>
    </row>
    <row r="45" spans="1:7" hidden="1" x14ac:dyDescent="0.2">
      <c r="A45" s="180"/>
      <c r="B45" s="233" t="s">
        <v>132</v>
      </c>
      <c r="C45" s="238"/>
      <c r="D45" s="186"/>
      <c r="E45" s="231"/>
      <c r="F45" s="231"/>
      <c r="G45" s="231"/>
    </row>
    <row r="46" spans="1:7" ht="25.5" hidden="1" x14ac:dyDescent="0.2">
      <c r="A46" s="94" t="s">
        <v>42</v>
      </c>
      <c r="B46" s="324"/>
      <c r="C46" s="97">
        <f>C48+C54+C61</f>
        <v>601000000</v>
      </c>
      <c r="D46" s="239"/>
      <c r="E46" s="240"/>
      <c r="F46" s="240"/>
      <c r="G46" s="240"/>
    </row>
    <row r="47" spans="1:7" ht="25.5" x14ac:dyDescent="0.2">
      <c r="A47" s="95" t="s">
        <v>42</v>
      </c>
      <c r="B47" s="324"/>
      <c r="C47" s="97">
        <f>C48+C54+C61</f>
        <v>601000000</v>
      </c>
      <c r="D47" s="239"/>
      <c r="E47" s="240"/>
      <c r="F47" s="240"/>
      <c r="G47" s="240"/>
    </row>
    <row r="48" spans="1:7" x14ac:dyDescent="0.2">
      <c r="A48" s="536" t="s">
        <v>898</v>
      </c>
      <c r="B48" s="241"/>
      <c r="C48" s="340">
        <f>SUM(C49:C53)</f>
        <v>151000000</v>
      </c>
      <c r="D48" s="186"/>
      <c r="E48" s="231"/>
      <c r="F48" s="231"/>
      <c r="G48" s="231"/>
    </row>
    <row r="49" spans="1:7" ht="25.5" x14ac:dyDescent="0.2">
      <c r="A49" s="537"/>
      <c r="B49" s="325" t="s">
        <v>899</v>
      </c>
      <c r="C49" s="341">
        <v>31000000</v>
      </c>
      <c r="D49" s="192">
        <v>41000</v>
      </c>
      <c r="E49" s="231">
        <v>41061</v>
      </c>
      <c r="F49" s="231">
        <v>41061</v>
      </c>
      <c r="G49" s="231">
        <v>41091</v>
      </c>
    </row>
    <row r="50" spans="1:7" ht="25.5" x14ac:dyDescent="0.2">
      <c r="A50" s="537"/>
      <c r="B50" s="325" t="s">
        <v>900</v>
      </c>
      <c r="C50" s="341">
        <v>27000000</v>
      </c>
      <c r="D50" s="192">
        <v>41000</v>
      </c>
      <c r="E50" s="231">
        <v>41061</v>
      </c>
      <c r="F50" s="231">
        <v>41061</v>
      </c>
      <c r="G50" s="231">
        <v>41091</v>
      </c>
    </row>
    <row r="51" spans="1:7" ht="25.5" x14ac:dyDescent="0.2">
      <c r="A51" s="537"/>
      <c r="B51" s="325" t="s">
        <v>901</v>
      </c>
      <c r="C51" s="341">
        <v>32000000</v>
      </c>
      <c r="D51" s="192">
        <v>41000</v>
      </c>
      <c r="E51" s="231">
        <v>41061</v>
      </c>
      <c r="F51" s="231">
        <v>41061</v>
      </c>
      <c r="G51" s="231">
        <v>41091</v>
      </c>
    </row>
    <row r="52" spans="1:7" ht="38.25" x14ac:dyDescent="0.2">
      <c r="A52" s="537"/>
      <c r="B52" s="325" t="s">
        <v>902</v>
      </c>
      <c r="C52" s="341">
        <v>34000000</v>
      </c>
      <c r="D52" s="192">
        <v>40969</v>
      </c>
      <c r="E52" s="231">
        <v>41030</v>
      </c>
      <c r="F52" s="231">
        <v>41030</v>
      </c>
      <c r="G52" s="231">
        <v>41061</v>
      </c>
    </row>
    <row r="53" spans="1:7" ht="25.5" x14ac:dyDescent="0.2">
      <c r="A53" s="538"/>
      <c r="B53" s="325" t="s">
        <v>904</v>
      </c>
      <c r="C53" s="341">
        <v>27000000</v>
      </c>
      <c r="D53" s="192">
        <v>40969</v>
      </c>
      <c r="E53" s="231">
        <v>41030</v>
      </c>
      <c r="F53" s="231">
        <v>41030</v>
      </c>
      <c r="G53" s="231">
        <v>41061</v>
      </c>
    </row>
    <row r="54" spans="1:7" x14ac:dyDescent="0.2">
      <c r="A54" s="536" t="s">
        <v>905</v>
      </c>
      <c r="B54" s="241"/>
      <c r="C54" s="340">
        <f>SUM(C55:C60)</f>
        <v>122000000</v>
      </c>
      <c r="D54" s="186"/>
      <c r="E54" s="231"/>
      <c r="F54" s="231"/>
      <c r="G54" s="231"/>
    </row>
    <row r="55" spans="1:7" ht="38.25" x14ac:dyDescent="0.2">
      <c r="A55" s="537"/>
      <c r="B55" s="325" t="s">
        <v>906</v>
      </c>
      <c r="C55" s="341">
        <v>25000000</v>
      </c>
      <c r="D55" s="192">
        <v>40969</v>
      </c>
      <c r="E55" s="231">
        <v>41030</v>
      </c>
      <c r="F55" s="231">
        <v>41061</v>
      </c>
      <c r="G55" s="231">
        <v>41091</v>
      </c>
    </row>
    <row r="56" spans="1:7" ht="38.25" x14ac:dyDescent="0.2">
      <c r="A56" s="537"/>
      <c r="B56" s="325" t="s">
        <v>907</v>
      </c>
      <c r="C56" s="341">
        <v>16000000</v>
      </c>
      <c r="D56" s="192">
        <v>41000</v>
      </c>
      <c r="E56" s="192">
        <v>41061</v>
      </c>
      <c r="F56" s="231">
        <v>41061</v>
      </c>
      <c r="G56" s="231">
        <v>41091</v>
      </c>
    </row>
    <row r="57" spans="1:7" ht="25.5" x14ac:dyDescent="0.2">
      <c r="A57" s="537"/>
      <c r="B57" s="325" t="s">
        <v>908</v>
      </c>
      <c r="C57" s="341">
        <v>9000000</v>
      </c>
      <c r="D57" s="192">
        <v>40940</v>
      </c>
      <c r="E57" s="231">
        <v>40969</v>
      </c>
      <c r="F57" s="231">
        <v>40969</v>
      </c>
      <c r="G57" s="231" t="s">
        <v>903</v>
      </c>
    </row>
    <row r="58" spans="1:7" ht="38.25" x14ac:dyDescent="0.2">
      <c r="A58" s="537"/>
      <c r="B58" s="325" t="s">
        <v>909</v>
      </c>
      <c r="C58" s="341">
        <v>16000000</v>
      </c>
      <c r="D58" s="192">
        <v>40969</v>
      </c>
      <c r="E58" s="231">
        <v>41030</v>
      </c>
      <c r="F58" s="231">
        <v>41030</v>
      </c>
      <c r="G58" s="231">
        <v>41061</v>
      </c>
    </row>
    <row r="59" spans="1:7" ht="38.25" x14ac:dyDescent="0.2">
      <c r="A59" s="537"/>
      <c r="B59" s="325" t="s">
        <v>910</v>
      </c>
      <c r="C59" s="341">
        <v>21000000</v>
      </c>
      <c r="D59" s="192">
        <v>40969</v>
      </c>
      <c r="E59" s="231">
        <v>41030</v>
      </c>
      <c r="F59" s="231">
        <v>41030</v>
      </c>
      <c r="G59" s="231">
        <v>41061</v>
      </c>
    </row>
    <row r="60" spans="1:7" ht="51" x14ac:dyDescent="0.2">
      <c r="A60" s="538"/>
      <c r="B60" s="325" t="s">
        <v>911</v>
      </c>
      <c r="C60" s="341">
        <v>35000000</v>
      </c>
      <c r="D60" s="231">
        <v>41030</v>
      </c>
      <c r="E60" s="231">
        <v>41061</v>
      </c>
      <c r="F60" s="231">
        <v>41061</v>
      </c>
      <c r="G60" s="231">
        <v>41091</v>
      </c>
    </row>
    <row r="61" spans="1:7" ht="25.5" x14ac:dyDescent="0.2">
      <c r="A61" s="228" t="s">
        <v>419</v>
      </c>
      <c r="B61" s="241"/>
      <c r="C61" s="242">
        <f>SUM(C62:C66)</f>
        <v>328000000</v>
      </c>
      <c r="D61" s="186"/>
      <c r="E61" s="231"/>
      <c r="F61" s="231"/>
      <c r="G61" s="231"/>
    </row>
    <row r="62" spans="1:7" x14ac:dyDescent="0.2">
      <c r="A62" s="98" t="s">
        <v>912</v>
      </c>
      <c r="B62" s="233" t="s">
        <v>913</v>
      </c>
      <c r="C62" s="243">
        <v>98000000</v>
      </c>
      <c r="D62" s="231">
        <v>41030</v>
      </c>
      <c r="E62" s="231">
        <v>41091</v>
      </c>
      <c r="F62" s="231">
        <v>41122</v>
      </c>
      <c r="G62" s="192">
        <v>41183</v>
      </c>
    </row>
    <row r="63" spans="1:7" ht="51" x14ac:dyDescent="0.2">
      <c r="A63" s="98" t="s">
        <v>914</v>
      </c>
      <c r="B63" s="233" t="s">
        <v>915</v>
      </c>
      <c r="C63" s="243">
        <v>115000000</v>
      </c>
      <c r="D63" s="192">
        <v>40969</v>
      </c>
      <c r="E63" s="231">
        <v>41061</v>
      </c>
      <c r="F63" s="231">
        <v>41061</v>
      </c>
      <c r="G63" s="192">
        <v>41122</v>
      </c>
    </row>
    <row r="64" spans="1:7" x14ac:dyDescent="0.2">
      <c r="A64" s="98" t="s">
        <v>916</v>
      </c>
      <c r="B64" s="233" t="s">
        <v>917</v>
      </c>
      <c r="C64" s="243">
        <v>50000000</v>
      </c>
      <c r="D64" s="231">
        <v>41030</v>
      </c>
      <c r="E64" s="231">
        <v>41091</v>
      </c>
      <c r="F64" s="231">
        <v>41122</v>
      </c>
      <c r="G64" s="192">
        <v>41183</v>
      </c>
    </row>
    <row r="65" spans="1:7" ht="86.25" customHeight="1" x14ac:dyDescent="0.2">
      <c r="A65" s="98" t="s">
        <v>918</v>
      </c>
      <c r="B65" s="233" t="s">
        <v>919</v>
      </c>
      <c r="C65" s="243">
        <v>40000000</v>
      </c>
      <c r="D65" s="192">
        <v>40940</v>
      </c>
      <c r="E65" s="192">
        <v>40969</v>
      </c>
      <c r="F65" s="192">
        <v>41000</v>
      </c>
      <c r="G65" s="231">
        <v>41244</v>
      </c>
    </row>
    <row r="66" spans="1:7" ht="25.5" x14ac:dyDescent="0.2">
      <c r="A66" s="98" t="s">
        <v>920</v>
      </c>
      <c r="B66" s="233" t="s">
        <v>917</v>
      </c>
      <c r="C66" s="243">
        <v>25000000</v>
      </c>
      <c r="D66" s="192">
        <v>40940</v>
      </c>
      <c r="E66" s="192">
        <v>40969</v>
      </c>
      <c r="F66" s="192">
        <v>41000</v>
      </c>
      <c r="G66" s="231">
        <v>41244</v>
      </c>
    </row>
    <row r="67" spans="1:7" ht="25.5" x14ac:dyDescent="0.2">
      <c r="A67" s="95" t="s">
        <v>48</v>
      </c>
      <c r="B67" s="320"/>
      <c r="C67" s="333">
        <f>C68+C71+C74+C79+C83+C88+C90</f>
        <v>531000000</v>
      </c>
      <c r="D67" s="159"/>
      <c r="E67" s="159"/>
      <c r="F67" s="159"/>
      <c r="G67" s="159"/>
    </row>
    <row r="68" spans="1:7" x14ac:dyDescent="0.2">
      <c r="A68" s="228" t="s">
        <v>49</v>
      </c>
      <c r="B68" s="321"/>
      <c r="C68" s="236">
        <v>48000000</v>
      </c>
      <c r="D68" s="192"/>
      <c r="E68" s="231"/>
      <c r="F68" s="231"/>
      <c r="G68" s="231"/>
    </row>
    <row r="69" spans="1:7" x14ac:dyDescent="0.2">
      <c r="A69" s="234" t="s">
        <v>921</v>
      </c>
      <c r="B69" s="233" t="s">
        <v>132</v>
      </c>
      <c r="C69" s="237">
        <v>33000000</v>
      </c>
      <c r="D69" s="192">
        <v>40969</v>
      </c>
      <c r="E69" s="231">
        <v>41030</v>
      </c>
      <c r="F69" s="231">
        <v>41061</v>
      </c>
      <c r="G69" s="231">
        <v>41244</v>
      </c>
    </row>
    <row r="70" spans="1:7" x14ac:dyDescent="0.2">
      <c r="A70" s="244" t="s">
        <v>921</v>
      </c>
      <c r="B70" s="233" t="s">
        <v>922</v>
      </c>
      <c r="C70" s="238">
        <v>15000000</v>
      </c>
      <c r="D70" s="231">
        <v>41061</v>
      </c>
      <c r="E70" s="231">
        <v>41091</v>
      </c>
      <c r="F70" s="231">
        <v>41122</v>
      </c>
      <c r="G70" s="192">
        <v>41153</v>
      </c>
    </row>
    <row r="71" spans="1:7" ht="25.5" x14ac:dyDescent="0.2">
      <c r="A71" s="228" t="s">
        <v>60</v>
      </c>
      <c r="B71" s="323"/>
      <c r="C71" s="236">
        <v>86000000</v>
      </c>
      <c r="D71" s="192"/>
      <c r="E71" s="192"/>
      <c r="F71" s="192"/>
      <c r="G71" s="192"/>
    </row>
    <row r="72" spans="1:7" ht="25.5" x14ac:dyDescent="0.2">
      <c r="A72" s="234" t="s">
        <v>923</v>
      </c>
      <c r="B72" s="233" t="s">
        <v>924</v>
      </c>
      <c r="C72" s="237">
        <v>20000000</v>
      </c>
      <c r="D72" s="231">
        <v>41030</v>
      </c>
      <c r="E72" s="192">
        <v>41061</v>
      </c>
      <c r="F72" s="231">
        <v>41091</v>
      </c>
      <c r="G72" s="231">
        <v>41122</v>
      </c>
    </row>
    <row r="73" spans="1:7" ht="25.5" x14ac:dyDescent="0.2">
      <c r="A73" s="234" t="s">
        <v>923</v>
      </c>
      <c r="B73" s="230" t="s">
        <v>61</v>
      </c>
      <c r="C73" s="238">
        <v>66000000</v>
      </c>
      <c r="D73" s="192">
        <v>40969</v>
      </c>
      <c r="E73" s="231">
        <v>41030</v>
      </c>
      <c r="F73" s="231">
        <v>41061</v>
      </c>
      <c r="G73" s="231">
        <v>41244</v>
      </c>
    </row>
    <row r="74" spans="1:7" x14ac:dyDescent="0.2">
      <c r="A74" s="228" t="s">
        <v>62</v>
      </c>
      <c r="B74" s="323"/>
      <c r="C74" s="236">
        <v>150000000</v>
      </c>
      <c r="D74" s="192"/>
      <c r="E74" s="192"/>
      <c r="F74" s="192"/>
      <c r="G74" s="192"/>
    </row>
    <row r="75" spans="1:7" ht="25.5" x14ac:dyDescent="0.2">
      <c r="A75" s="234" t="s">
        <v>925</v>
      </c>
      <c r="B75" s="245" t="s">
        <v>926</v>
      </c>
      <c r="C75" s="342">
        <v>10000000</v>
      </c>
      <c r="D75" s="192">
        <v>40969</v>
      </c>
      <c r="E75" s="231">
        <v>41030</v>
      </c>
      <c r="F75" s="231">
        <v>41061</v>
      </c>
      <c r="G75" s="231">
        <v>41122</v>
      </c>
    </row>
    <row r="76" spans="1:7" ht="25.5" x14ac:dyDescent="0.2">
      <c r="A76" s="234" t="s">
        <v>925</v>
      </c>
      <c r="B76" s="245" t="s">
        <v>927</v>
      </c>
      <c r="C76" s="342">
        <v>10000000</v>
      </c>
      <c r="D76" s="192">
        <v>40969</v>
      </c>
      <c r="E76" s="231">
        <v>41030</v>
      </c>
      <c r="F76" s="231">
        <v>41061</v>
      </c>
      <c r="G76" s="231">
        <v>41122</v>
      </c>
    </row>
    <row r="77" spans="1:7" ht="25.5" x14ac:dyDescent="0.2">
      <c r="A77" s="234" t="s">
        <v>925</v>
      </c>
      <c r="B77" s="245" t="s">
        <v>891</v>
      </c>
      <c r="C77" s="342">
        <v>10000000</v>
      </c>
      <c r="D77" s="192">
        <v>40969</v>
      </c>
      <c r="E77" s="231">
        <v>41030</v>
      </c>
      <c r="F77" s="231">
        <v>41061</v>
      </c>
      <c r="G77" s="231">
        <v>41122</v>
      </c>
    </row>
    <row r="78" spans="1:7" ht="25.5" x14ac:dyDescent="0.2">
      <c r="A78" s="234" t="s">
        <v>925</v>
      </c>
      <c r="B78" s="230" t="s">
        <v>61</v>
      </c>
      <c r="C78" s="342">
        <v>134000000</v>
      </c>
      <c r="D78" s="192">
        <v>40969</v>
      </c>
      <c r="E78" s="231">
        <v>41030</v>
      </c>
      <c r="F78" s="231">
        <v>41061</v>
      </c>
      <c r="G78" s="231">
        <v>41244</v>
      </c>
    </row>
    <row r="79" spans="1:7" x14ac:dyDescent="0.2">
      <c r="A79" s="228" t="s">
        <v>63</v>
      </c>
      <c r="B79" s="323"/>
      <c r="C79" s="236">
        <v>30000000</v>
      </c>
      <c r="D79" s="192"/>
      <c r="E79" s="192"/>
      <c r="F79" s="192"/>
      <c r="G79" s="192"/>
    </row>
    <row r="80" spans="1:7" ht="25.5" x14ac:dyDescent="0.2">
      <c r="A80" s="234" t="s">
        <v>928</v>
      </c>
      <c r="B80" s="245" t="s">
        <v>891</v>
      </c>
      <c r="C80" s="342">
        <v>10000000</v>
      </c>
      <c r="D80" s="192">
        <v>41000</v>
      </c>
      <c r="E80" s="231">
        <v>41030</v>
      </c>
      <c r="F80" s="231">
        <v>41061</v>
      </c>
      <c r="G80" s="192">
        <v>41091</v>
      </c>
    </row>
    <row r="81" spans="1:7" ht="25.5" x14ac:dyDescent="0.2">
      <c r="A81" s="234" t="s">
        <v>928</v>
      </c>
      <c r="B81" s="245" t="s">
        <v>926</v>
      </c>
      <c r="C81" s="342">
        <v>10000000</v>
      </c>
      <c r="D81" s="192">
        <v>41000</v>
      </c>
      <c r="E81" s="231">
        <v>41030</v>
      </c>
      <c r="F81" s="231">
        <v>41061</v>
      </c>
      <c r="G81" s="192">
        <v>41091</v>
      </c>
    </row>
    <row r="82" spans="1:7" ht="25.5" x14ac:dyDescent="0.2">
      <c r="A82" s="234" t="s">
        <v>928</v>
      </c>
      <c r="B82" s="245" t="s">
        <v>927</v>
      </c>
      <c r="C82" s="342">
        <v>10000000</v>
      </c>
      <c r="D82" s="192">
        <v>41000</v>
      </c>
      <c r="E82" s="231">
        <v>41030</v>
      </c>
      <c r="F82" s="231">
        <v>41061</v>
      </c>
      <c r="G82" s="192">
        <v>41091</v>
      </c>
    </row>
    <row r="83" spans="1:7" x14ac:dyDescent="0.2">
      <c r="A83" s="228" t="s">
        <v>64</v>
      </c>
      <c r="B83" s="326"/>
      <c r="C83" s="236">
        <f>C84+C85+C86+C87</f>
        <v>90000000</v>
      </c>
      <c r="D83" s="192"/>
      <c r="E83" s="192"/>
      <c r="F83" s="192"/>
      <c r="G83" s="192"/>
    </row>
    <row r="84" spans="1:7" ht="25.5" x14ac:dyDescent="0.2">
      <c r="A84" s="234" t="s">
        <v>929</v>
      </c>
      <c r="B84" s="245" t="s">
        <v>132</v>
      </c>
      <c r="C84" s="342">
        <v>50000000</v>
      </c>
      <c r="D84" s="192" t="s">
        <v>871</v>
      </c>
      <c r="E84" s="231">
        <v>41030</v>
      </c>
      <c r="F84" s="231">
        <v>41061</v>
      </c>
      <c r="G84" s="231">
        <v>41244</v>
      </c>
    </row>
    <row r="85" spans="1:7" ht="25.5" x14ac:dyDescent="0.2">
      <c r="A85" s="234" t="s">
        <v>929</v>
      </c>
      <c r="B85" s="245" t="s">
        <v>930</v>
      </c>
      <c r="C85" s="342">
        <v>12000000</v>
      </c>
      <c r="D85" s="231">
        <v>41061</v>
      </c>
      <c r="E85" s="231">
        <v>41061</v>
      </c>
      <c r="F85" s="231">
        <v>41061</v>
      </c>
      <c r="G85" s="231">
        <v>41244</v>
      </c>
    </row>
    <row r="86" spans="1:7" ht="25.5" x14ac:dyDescent="0.2">
      <c r="A86" s="234" t="s">
        <v>929</v>
      </c>
      <c r="B86" s="245" t="s">
        <v>931</v>
      </c>
      <c r="C86" s="342">
        <v>9000000</v>
      </c>
      <c r="D86" s="231">
        <v>41061</v>
      </c>
      <c r="E86" s="231">
        <v>41061</v>
      </c>
      <c r="F86" s="231">
        <v>41061</v>
      </c>
      <c r="G86" s="231">
        <v>41244</v>
      </c>
    </row>
    <row r="87" spans="1:7" ht="25.5" x14ac:dyDescent="0.2">
      <c r="A87" s="234" t="s">
        <v>932</v>
      </c>
      <c r="B87" s="245" t="s">
        <v>132</v>
      </c>
      <c r="C87" s="342">
        <v>19000000</v>
      </c>
      <c r="D87" s="231">
        <v>41061</v>
      </c>
      <c r="E87" s="231">
        <v>41061</v>
      </c>
      <c r="F87" s="231">
        <v>41061</v>
      </c>
      <c r="G87" s="231">
        <v>41244</v>
      </c>
    </row>
    <row r="88" spans="1:7" ht="25.5" x14ac:dyDescent="0.2">
      <c r="A88" s="235" t="s">
        <v>420</v>
      </c>
      <c r="B88" s="323"/>
      <c r="C88" s="236">
        <f>C89</f>
        <v>67000000</v>
      </c>
      <c r="D88" s="192"/>
      <c r="E88" s="192"/>
      <c r="F88" s="192"/>
      <c r="G88" s="192"/>
    </row>
    <row r="89" spans="1:7" ht="25.5" x14ac:dyDescent="0.2">
      <c r="A89" s="234" t="s">
        <v>933</v>
      </c>
      <c r="B89" s="233" t="s">
        <v>934</v>
      </c>
      <c r="C89" s="342">
        <v>67000000</v>
      </c>
      <c r="D89" s="192">
        <v>40969</v>
      </c>
      <c r="E89" s="231">
        <v>41030</v>
      </c>
      <c r="F89" s="231">
        <v>41061</v>
      </c>
      <c r="G89" s="231">
        <v>41244</v>
      </c>
    </row>
    <row r="90" spans="1:7" ht="26.25" thickBot="1" x14ac:dyDescent="0.25">
      <c r="A90" s="235" t="s">
        <v>65</v>
      </c>
      <c r="B90" s="323"/>
      <c r="C90" s="236">
        <f>C91</f>
        <v>60000000</v>
      </c>
      <c r="D90" s="192"/>
      <c r="E90" s="192"/>
      <c r="F90" s="192"/>
      <c r="G90" s="192"/>
    </row>
    <row r="91" spans="1:7" ht="25.5" x14ac:dyDescent="0.2">
      <c r="A91" s="246" t="s">
        <v>935</v>
      </c>
      <c r="B91" s="233" t="s">
        <v>934</v>
      </c>
      <c r="C91" s="342">
        <v>60000000</v>
      </c>
      <c r="D91" s="192">
        <v>41000</v>
      </c>
      <c r="E91" s="231">
        <v>41030</v>
      </c>
      <c r="F91" s="231">
        <v>41061</v>
      </c>
      <c r="G91" s="231">
        <v>41244</v>
      </c>
    </row>
    <row r="92" spans="1:7" ht="25.5" x14ac:dyDescent="0.2">
      <c r="A92" s="95" t="s">
        <v>345</v>
      </c>
      <c r="B92" s="324"/>
      <c r="C92" s="97">
        <f>C93</f>
        <v>20000000</v>
      </c>
      <c r="D92" s="239"/>
      <c r="E92" s="240"/>
      <c r="F92" s="240"/>
      <c r="G92" s="240"/>
    </row>
    <row r="93" spans="1:7" x14ac:dyDescent="0.2">
      <c r="A93" s="235" t="s">
        <v>936</v>
      </c>
      <c r="B93" s="247"/>
      <c r="C93" s="236">
        <f>C94</f>
        <v>20000000</v>
      </c>
      <c r="D93" s="186"/>
      <c r="E93" s="231"/>
      <c r="F93" s="231"/>
      <c r="G93" s="231"/>
    </row>
    <row r="94" spans="1:7" x14ac:dyDescent="0.2">
      <c r="A94" s="230" t="s">
        <v>937</v>
      </c>
      <c r="B94" s="248"/>
      <c r="C94" s="343">
        <v>20000000</v>
      </c>
      <c r="D94" s="192">
        <v>40940</v>
      </c>
      <c r="E94" s="192">
        <v>40969</v>
      </c>
      <c r="F94" s="192">
        <v>40969</v>
      </c>
      <c r="G94" s="231">
        <v>41030</v>
      </c>
    </row>
    <row r="95" spans="1:7" x14ac:dyDescent="0.2">
      <c r="A95" s="95" t="s">
        <v>938</v>
      </c>
      <c r="B95" s="324"/>
      <c r="C95" s="97">
        <f>C96</f>
        <v>30000000</v>
      </c>
      <c r="D95" s="249"/>
      <c r="E95" s="240"/>
      <c r="F95" s="240"/>
      <c r="G95" s="240"/>
    </row>
    <row r="96" spans="1:7" x14ac:dyDescent="0.2">
      <c r="A96" s="235" t="s">
        <v>939</v>
      </c>
      <c r="B96" s="247"/>
      <c r="C96" s="250">
        <f>C97</f>
        <v>30000000</v>
      </c>
      <c r="D96" s="192"/>
      <c r="E96" s="231"/>
      <c r="F96" s="231"/>
      <c r="G96" s="231"/>
    </row>
    <row r="97" spans="1:7" x14ac:dyDescent="0.2">
      <c r="A97" s="230" t="s">
        <v>940</v>
      </c>
      <c r="B97" s="248"/>
      <c r="C97" s="238">
        <v>30000000</v>
      </c>
      <c r="D97" s="192">
        <v>41000</v>
      </c>
      <c r="E97" s="231">
        <v>41030</v>
      </c>
      <c r="F97" s="231">
        <v>41030</v>
      </c>
      <c r="G97" s="231">
        <v>41091</v>
      </c>
    </row>
    <row r="98" spans="1:7" ht="25.5" x14ac:dyDescent="0.2">
      <c r="A98" s="95" t="s">
        <v>344</v>
      </c>
      <c r="B98" s="324"/>
      <c r="C98" s="97">
        <f>C99</f>
        <v>30000000</v>
      </c>
      <c r="D98" s="239"/>
      <c r="E98" s="240"/>
      <c r="F98" s="240"/>
      <c r="G98" s="240"/>
    </row>
    <row r="99" spans="1:7" ht="25.5" x14ac:dyDescent="0.2">
      <c r="A99" s="235" t="s">
        <v>941</v>
      </c>
      <c r="B99" s="247"/>
      <c r="C99" s="236">
        <f>C100</f>
        <v>30000000</v>
      </c>
      <c r="D99" s="186"/>
      <c r="E99" s="231"/>
      <c r="F99" s="231"/>
      <c r="G99" s="231"/>
    </row>
    <row r="100" spans="1:7" ht="25.5" x14ac:dyDescent="0.2">
      <c r="A100" s="100" t="s">
        <v>942</v>
      </c>
      <c r="B100" s="327" t="s">
        <v>943</v>
      </c>
      <c r="C100" s="343">
        <v>30000000</v>
      </c>
      <c r="D100" s="231">
        <v>41030</v>
      </c>
      <c r="E100" s="231">
        <v>41061</v>
      </c>
      <c r="F100" s="231">
        <v>41061</v>
      </c>
      <c r="G100" s="231">
        <v>41091</v>
      </c>
    </row>
    <row r="101" spans="1:7" x14ac:dyDescent="0.2">
      <c r="A101" s="95" t="s">
        <v>944</v>
      </c>
      <c r="B101" s="320"/>
      <c r="C101" s="333">
        <f>C102+C104</f>
        <v>17000000</v>
      </c>
      <c r="D101" s="159"/>
      <c r="E101" s="159"/>
      <c r="F101" s="159"/>
      <c r="G101" s="159"/>
    </row>
    <row r="102" spans="1:7" ht="25.5" x14ac:dyDescent="0.2">
      <c r="A102" s="230" t="s">
        <v>67</v>
      </c>
      <c r="B102" s="323"/>
      <c r="C102" s="236">
        <f>C103</f>
        <v>12000000</v>
      </c>
      <c r="D102" s="192"/>
      <c r="E102" s="192"/>
      <c r="F102" s="192"/>
      <c r="G102" s="192"/>
    </row>
    <row r="103" spans="1:7" ht="25.5" x14ac:dyDescent="0.2">
      <c r="A103" s="244" t="s">
        <v>945</v>
      </c>
      <c r="B103" s="230" t="s">
        <v>931</v>
      </c>
      <c r="C103" s="343">
        <v>12000000</v>
      </c>
      <c r="D103" s="192">
        <v>40940</v>
      </c>
      <c r="E103" s="231">
        <v>40969</v>
      </c>
      <c r="F103" s="192">
        <v>41000</v>
      </c>
      <c r="G103" s="192">
        <v>41214</v>
      </c>
    </row>
    <row r="104" spans="1:7" x14ac:dyDescent="0.2">
      <c r="A104" s="235" t="s">
        <v>75</v>
      </c>
      <c r="B104" s="326"/>
      <c r="C104" s="344">
        <v>5000000</v>
      </c>
      <c r="D104" s="192"/>
      <c r="E104" s="192"/>
      <c r="F104" s="192"/>
      <c r="G104" s="192"/>
    </row>
    <row r="105" spans="1:7" ht="25.5" x14ac:dyDescent="0.2">
      <c r="A105" s="234" t="s">
        <v>946</v>
      </c>
      <c r="B105" s="322" t="s">
        <v>132</v>
      </c>
      <c r="C105" s="342">
        <v>3000000</v>
      </c>
      <c r="D105" s="192">
        <v>41000</v>
      </c>
      <c r="E105" s="231">
        <v>41030</v>
      </c>
      <c r="F105" s="231">
        <v>41030</v>
      </c>
      <c r="G105" s="231">
        <v>41030</v>
      </c>
    </row>
    <row r="106" spans="1:7" ht="25.5" x14ac:dyDescent="0.2">
      <c r="A106" s="234" t="s">
        <v>947</v>
      </c>
      <c r="B106" s="322" t="s">
        <v>948</v>
      </c>
      <c r="C106" s="342">
        <v>1000000</v>
      </c>
      <c r="D106" s="192">
        <v>41000</v>
      </c>
      <c r="E106" s="231">
        <v>41030</v>
      </c>
      <c r="F106" s="231">
        <v>41030</v>
      </c>
      <c r="G106" s="231">
        <v>41030</v>
      </c>
    </row>
    <row r="107" spans="1:7" ht="25.5" x14ac:dyDescent="0.2">
      <c r="A107" s="234" t="s">
        <v>947</v>
      </c>
      <c r="B107" s="322" t="s">
        <v>949</v>
      </c>
      <c r="C107" s="342">
        <v>1000000</v>
      </c>
      <c r="D107" s="231">
        <v>41030</v>
      </c>
      <c r="E107" s="231">
        <v>41061</v>
      </c>
      <c r="F107" s="231">
        <v>41061</v>
      </c>
      <c r="G107" s="231">
        <v>41061</v>
      </c>
    </row>
    <row r="108" spans="1:7" ht="25.5" x14ac:dyDescent="0.2">
      <c r="A108" s="95" t="s">
        <v>77</v>
      </c>
      <c r="B108" s="320"/>
      <c r="C108" s="333">
        <v>200000000</v>
      </c>
      <c r="D108" s="160"/>
      <c r="E108" s="160"/>
      <c r="F108" s="160"/>
      <c r="G108" s="160"/>
    </row>
    <row r="109" spans="1:7" ht="25.5" x14ac:dyDescent="0.2">
      <c r="A109" s="234" t="s">
        <v>950</v>
      </c>
      <c r="B109" s="245" t="s">
        <v>132</v>
      </c>
      <c r="C109" s="342">
        <v>166000000</v>
      </c>
      <c r="D109" s="192">
        <v>40969</v>
      </c>
      <c r="E109" s="231">
        <v>41061</v>
      </c>
      <c r="F109" s="231">
        <v>41091</v>
      </c>
      <c r="G109" s="192">
        <v>41153</v>
      </c>
    </row>
    <row r="110" spans="1:7" ht="25.5" x14ac:dyDescent="0.2">
      <c r="A110" s="234" t="s">
        <v>950</v>
      </c>
      <c r="B110" s="245" t="s">
        <v>930</v>
      </c>
      <c r="C110" s="342">
        <v>12000000</v>
      </c>
      <c r="D110" s="231">
        <v>41030</v>
      </c>
      <c r="E110" s="231">
        <v>41061</v>
      </c>
      <c r="F110" s="231">
        <v>41091</v>
      </c>
      <c r="G110" s="231">
        <v>41122</v>
      </c>
    </row>
    <row r="111" spans="1:7" ht="25.5" x14ac:dyDescent="0.2">
      <c r="A111" s="234" t="s">
        <v>950</v>
      </c>
      <c r="B111" s="245" t="s">
        <v>926</v>
      </c>
      <c r="C111" s="342">
        <v>11000000</v>
      </c>
      <c r="D111" s="231">
        <v>41061</v>
      </c>
      <c r="E111" s="231">
        <v>41091</v>
      </c>
      <c r="F111" s="192">
        <v>41122</v>
      </c>
      <c r="G111" s="192">
        <v>41153</v>
      </c>
    </row>
    <row r="112" spans="1:7" ht="25.5" x14ac:dyDescent="0.2">
      <c r="A112" s="234" t="s">
        <v>950</v>
      </c>
      <c r="B112" s="245" t="s">
        <v>951</v>
      </c>
      <c r="C112" s="342">
        <v>11000000</v>
      </c>
      <c r="D112" s="192">
        <v>41000</v>
      </c>
      <c r="E112" s="231">
        <v>41030</v>
      </c>
      <c r="F112" s="231" t="s">
        <v>872</v>
      </c>
      <c r="G112" s="192">
        <v>41091</v>
      </c>
    </row>
    <row r="113" spans="1:7" ht="38.25" x14ac:dyDescent="0.2">
      <c r="A113" s="95" t="s">
        <v>849</v>
      </c>
      <c r="B113" s="324"/>
      <c r="C113" s="97">
        <f>C114+C117+C119+C121+C131+C132+C144+C145+C146</f>
        <v>1285000000</v>
      </c>
      <c r="D113" s="239"/>
      <c r="E113" s="240"/>
      <c r="F113" s="240"/>
      <c r="G113" s="240"/>
    </row>
    <row r="114" spans="1:7" ht="25.5" x14ac:dyDescent="0.2">
      <c r="A114" s="235" t="s">
        <v>358</v>
      </c>
      <c r="B114" s="247"/>
      <c r="C114" s="251">
        <f>SUM(C115:C116)</f>
        <v>35000000</v>
      </c>
      <c r="D114" s="252"/>
      <c r="E114" s="252"/>
      <c r="F114" s="252"/>
      <c r="G114" s="252"/>
    </row>
    <row r="115" spans="1:7" ht="25.5" x14ac:dyDescent="0.2">
      <c r="A115" s="98" t="s">
        <v>952</v>
      </c>
      <c r="B115" s="328" t="s">
        <v>240</v>
      </c>
      <c r="C115" s="101">
        <v>20000000</v>
      </c>
      <c r="D115" s="192">
        <v>40940</v>
      </c>
      <c r="E115" s="192">
        <v>40969</v>
      </c>
      <c r="F115" s="192">
        <v>40969</v>
      </c>
      <c r="G115" s="231">
        <v>41030</v>
      </c>
    </row>
    <row r="116" spans="1:7" ht="25.5" x14ac:dyDescent="0.2">
      <c r="A116" s="98" t="s">
        <v>953</v>
      </c>
      <c r="B116" s="328" t="s">
        <v>954</v>
      </c>
      <c r="C116" s="101">
        <v>15000000</v>
      </c>
      <c r="D116" s="192">
        <v>40940</v>
      </c>
      <c r="E116" s="192">
        <v>40969</v>
      </c>
      <c r="F116" s="192">
        <v>40969</v>
      </c>
      <c r="G116" s="231">
        <v>41244</v>
      </c>
    </row>
    <row r="117" spans="1:7" ht="25.5" x14ac:dyDescent="0.2">
      <c r="A117" s="235" t="s">
        <v>360</v>
      </c>
      <c r="B117" s="253"/>
      <c r="C117" s="254">
        <v>105000000</v>
      </c>
      <c r="D117" s="252"/>
      <c r="E117" s="252"/>
      <c r="F117" s="252"/>
      <c r="G117" s="252"/>
    </row>
    <row r="118" spans="1:7" x14ac:dyDescent="0.2">
      <c r="A118" s="230" t="s">
        <v>955</v>
      </c>
      <c r="B118" s="253" t="s">
        <v>956</v>
      </c>
      <c r="C118" s="255">
        <v>105000000</v>
      </c>
      <c r="D118" s="192">
        <v>40969</v>
      </c>
      <c r="E118" s="182" t="s">
        <v>903</v>
      </c>
      <c r="F118" s="231">
        <v>41061</v>
      </c>
      <c r="G118" s="192">
        <v>41153</v>
      </c>
    </row>
    <row r="119" spans="1:7" ht="25.5" x14ac:dyDescent="0.2">
      <c r="A119" s="235" t="s">
        <v>361</v>
      </c>
      <c r="B119" s="247"/>
      <c r="C119" s="102">
        <v>20000000</v>
      </c>
      <c r="D119" s="252"/>
      <c r="E119" s="252"/>
      <c r="F119" s="252"/>
      <c r="G119" s="252"/>
    </row>
    <row r="120" spans="1:7" ht="25.5" x14ac:dyDescent="0.2">
      <c r="A120" s="98" t="s">
        <v>957</v>
      </c>
      <c r="B120" s="328" t="s">
        <v>958</v>
      </c>
      <c r="C120" s="101">
        <v>20000000</v>
      </c>
      <c r="D120" s="192">
        <v>40940</v>
      </c>
      <c r="E120" s="231">
        <v>40969</v>
      </c>
      <c r="F120" s="231">
        <v>40969</v>
      </c>
      <c r="G120" s="192">
        <v>41000</v>
      </c>
    </row>
    <row r="121" spans="1:7" ht="25.5" x14ac:dyDescent="0.2">
      <c r="A121" s="235" t="s">
        <v>362</v>
      </c>
      <c r="B121" s="253"/>
      <c r="C121" s="256">
        <v>425000000</v>
      </c>
      <c r="D121" s="182"/>
      <c r="E121" s="182"/>
      <c r="F121" s="182"/>
      <c r="G121" s="182"/>
    </row>
    <row r="122" spans="1:7" ht="25.5" x14ac:dyDescent="0.2">
      <c r="A122" s="98" t="s">
        <v>959</v>
      </c>
      <c r="B122" s="233" t="s">
        <v>240</v>
      </c>
      <c r="C122" s="257">
        <v>65000000</v>
      </c>
      <c r="D122" s="192">
        <v>41000</v>
      </c>
      <c r="E122" s="231">
        <v>41061</v>
      </c>
      <c r="F122" s="231">
        <v>41091</v>
      </c>
      <c r="G122" s="192">
        <v>41183</v>
      </c>
    </row>
    <row r="123" spans="1:7" ht="25.5" x14ac:dyDescent="0.2">
      <c r="A123" s="98" t="s">
        <v>960</v>
      </c>
      <c r="B123" s="233" t="s">
        <v>240</v>
      </c>
      <c r="C123" s="257">
        <v>45000000</v>
      </c>
      <c r="D123" s="192">
        <v>41000</v>
      </c>
      <c r="E123" s="231">
        <v>41061</v>
      </c>
      <c r="F123" s="231">
        <v>41091</v>
      </c>
      <c r="G123" s="192">
        <v>41183</v>
      </c>
    </row>
    <row r="124" spans="1:7" ht="25.5" x14ac:dyDescent="0.2">
      <c r="A124" s="98" t="s">
        <v>961</v>
      </c>
      <c r="B124" s="233" t="s">
        <v>962</v>
      </c>
      <c r="C124" s="257">
        <v>40000000</v>
      </c>
      <c r="D124" s="192">
        <v>41000</v>
      </c>
      <c r="E124" s="231">
        <v>41030</v>
      </c>
      <c r="F124" s="182">
        <v>41061</v>
      </c>
      <c r="G124" s="231">
        <v>41244</v>
      </c>
    </row>
    <row r="125" spans="1:7" x14ac:dyDescent="0.2">
      <c r="A125" s="98" t="s">
        <v>963</v>
      </c>
      <c r="B125" s="233" t="s">
        <v>917</v>
      </c>
      <c r="C125" s="257">
        <v>30000000</v>
      </c>
      <c r="D125" s="231">
        <v>41030</v>
      </c>
      <c r="E125" s="192">
        <v>41061</v>
      </c>
      <c r="F125" s="231">
        <v>41091</v>
      </c>
      <c r="G125" s="192">
        <v>41153</v>
      </c>
    </row>
    <row r="126" spans="1:7" ht="25.5" x14ac:dyDescent="0.2">
      <c r="A126" s="98" t="s">
        <v>964</v>
      </c>
      <c r="B126" s="233" t="s">
        <v>965</v>
      </c>
      <c r="C126" s="257">
        <v>25000000</v>
      </c>
      <c r="D126" s="192">
        <v>40940</v>
      </c>
      <c r="E126" s="192">
        <v>40969</v>
      </c>
      <c r="F126" s="192">
        <v>40969</v>
      </c>
      <c r="G126" s="231">
        <v>41244</v>
      </c>
    </row>
    <row r="127" spans="1:7" ht="25.5" x14ac:dyDescent="0.2">
      <c r="A127" s="98" t="s">
        <v>966</v>
      </c>
      <c r="B127" s="233" t="s">
        <v>913</v>
      </c>
      <c r="C127" s="257">
        <v>25000000</v>
      </c>
      <c r="D127" s="231">
        <v>41061</v>
      </c>
      <c r="E127" s="231">
        <v>41091</v>
      </c>
      <c r="F127" s="231">
        <v>41091</v>
      </c>
      <c r="G127" s="192">
        <v>41153</v>
      </c>
    </row>
    <row r="128" spans="1:7" ht="25.5" x14ac:dyDescent="0.2">
      <c r="A128" s="98" t="s">
        <v>967</v>
      </c>
      <c r="B128" s="233" t="s">
        <v>956</v>
      </c>
      <c r="C128" s="257">
        <v>60000000</v>
      </c>
      <c r="D128" s="182">
        <v>40969</v>
      </c>
      <c r="E128" s="231">
        <v>41061</v>
      </c>
      <c r="F128" s="231">
        <v>41061</v>
      </c>
      <c r="G128" s="192">
        <v>41153</v>
      </c>
    </row>
    <row r="129" spans="1:7" ht="25.5" x14ac:dyDescent="0.2">
      <c r="A129" s="98" t="s">
        <v>968</v>
      </c>
      <c r="B129" s="233" t="s">
        <v>969</v>
      </c>
      <c r="C129" s="257">
        <v>25000000</v>
      </c>
      <c r="D129" s="192">
        <v>40940</v>
      </c>
      <c r="E129" s="192">
        <v>40969</v>
      </c>
      <c r="F129" s="192">
        <v>40969</v>
      </c>
      <c r="G129" s="231">
        <v>41030</v>
      </c>
    </row>
    <row r="130" spans="1:7" ht="25.5" x14ac:dyDescent="0.2">
      <c r="A130" s="230" t="s">
        <v>970</v>
      </c>
      <c r="B130" s="230" t="s">
        <v>943</v>
      </c>
      <c r="C130" s="257">
        <v>110000000</v>
      </c>
      <c r="D130" s="231">
        <v>41030</v>
      </c>
      <c r="E130" s="231">
        <v>41091</v>
      </c>
      <c r="F130" s="182">
        <v>41122</v>
      </c>
      <c r="G130" s="231">
        <v>41244</v>
      </c>
    </row>
    <row r="131" spans="1:7" x14ac:dyDescent="0.2">
      <c r="A131" s="235" t="s">
        <v>363</v>
      </c>
      <c r="B131" s="248"/>
      <c r="C131" s="236">
        <v>40000000</v>
      </c>
      <c r="D131" s="192">
        <v>40940</v>
      </c>
      <c r="E131" s="192">
        <v>40969</v>
      </c>
      <c r="F131" s="192">
        <v>40969</v>
      </c>
      <c r="G131" s="231">
        <v>41244</v>
      </c>
    </row>
    <row r="132" spans="1:7" x14ac:dyDescent="0.2">
      <c r="A132" s="235" t="s">
        <v>364</v>
      </c>
      <c r="B132" s="253"/>
      <c r="C132" s="254">
        <f>SUM(C133:C143)</f>
        <v>350000000</v>
      </c>
      <c r="D132" s="182"/>
      <c r="E132" s="182"/>
      <c r="F132" s="182"/>
      <c r="G132" s="182"/>
    </row>
    <row r="133" spans="1:7" ht="25.5" x14ac:dyDescent="0.2">
      <c r="A133" s="98" t="s">
        <v>971</v>
      </c>
      <c r="B133" s="233" t="s">
        <v>132</v>
      </c>
      <c r="C133" s="243">
        <v>100000000</v>
      </c>
      <c r="D133" s="192">
        <v>40940</v>
      </c>
      <c r="E133" s="192">
        <v>41000</v>
      </c>
      <c r="F133" s="192">
        <v>41000</v>
      </c>
      <c r="G133" s="231">
        <v>41244</v>
      </c>
    </row>
    <row r="134" spans="1:7" ht="38.25" x14ac:dyDescent="0.2">
      <c r="A134" s="98" t="s">
        <v>972</v>
      </c>
      <c r="B134" s="233" t="s">
        <v>973</v>
      </c>
      <c r="C134" s="243">
        <v>80000000</v>
      </c>
      <c r="D134" s="192">
        <v>40940</v>
      </c>
      <c r="E134" s="192">
        <v>41000</v>
      </c>
      <c r="F134" s="192">
        <v>41000</v>
      </c>
      <c r="G134" s="231">
        <v>41244</v>
      </c>
    </row>
    <row r="135" spans="1:7" ht="25.5" x14ac:dyDescent="0.2">
      <c r="A135" s="98" t="s">
        <v>974</v>
      </c>
      <c r="B135" s="233" t="s">
        <v>975</v>
      </c>
      <c r="C135" s="243">
        <v>7000000</v>
      </c>
      <c r="D135" s="192">
        <v>40940</v>
      </c>
      <c r="E135" s="192">
        <v>40969</v>
      </c>
      <c r="F135" s="192">
        <v>40969</v>
      </c>
      <c r="G135" s="231">
        <v>41244</v>
      </c>
    </row>
    <row r="136" spans="1:7" ht="25.5" x14ac:dyDescent="0.2">
      <c r="A136" s="98" t="s">
        <v>976</v>
      </c>
      <c r="B136" s="233" t="s">
        <v>977</v>
      </c>
      <c r="C136" s="243">
        <v>15000000</v>
      </c>
      <c r="D136" s="231">
        <v>41061</v>
      </c>
      <c r="E136" s="231">
        <v>41091</v>
      </c>
      <c r="F136" s="231">
        <v>41091</v>
      </c>
      <c r="G136" s="182">
        <v>41426</v>
      </c>
    </row>
    <row r="137" spans="1:7" ht="25.5" x14ac:dyDescent="0.2">
      <c r="A137" s="98" t="s">
        <v>978</v>
      </c>
      <c r="B137" s="233" t="s">
        <v>979</v>
      </c>
      <c r="C137" s="243">
        <v>50000000</v>
      </c>
      <c r="D137" s="192">
        <v>40940</v>
      </c>
      <c r="E137" s="192">
        <v>41000</v>
      </c>
      <c r="F137" s="192">
        <v>41000</v>
      </c>
      <c r="G137" s="231">
        <v>41244</v>
      </c>
    </row>
    <row r="138" spans="1:7" ht="25.5" x14ac:dyDescent="0.2">
      <c r="A138" s="98" t="s">
        <v>980</v>
      </c>
      <c r="B138" s="233" t="s">
        <v>956</v>
      </c>
      <c r="C138" s="243">
        <v>35000000</v>
      </c>
      <c r="D138" s="192">
        <v>40940</v>
      </c>
      <c r="E138" s="192">
        <v>40969</v>
      </c>
      <c r="F138" s="192">
        <v>40969</v>
      </c>
      <c r="G138" s="231">
        <v>41244</v>
      </c>
    </row>
    <row r="139" spans="1:7" ht="25.5" x14ac:dyDescent="0.2">
      <c r="A139" s="98" t="s">
        <v>981</v>
      </c>
      <c r="B139" s="233" t="s">
        <v>982</v>
      </c>
      <c r="C139" s="243">
        <v>10000000</v>
      </c>
      <c r="D139" s="182">
        <v>41091</v>
      </c>
      <c r="E139" s="182">
        <v>41122</v>
      </c>
      <c r="F139" s="182">
        <v>41122</v>
      </c>
      <c r="G139" s="182">
        <v>41487</v>
      </c>
    </row>
    <row r="140" spans="1:7" ht="25.5" x14ac:dyDescent="0.2">
      <c r="A140" s="98" t="s">
        <v>983</v>
      </c>
      <c r="B140" s="233" t="s">
        <v>984</v>
      </c>
      <c r="C140" s="243">
        <v>10000000</v>
      </c>
      <c r="D140" s="231">
        <v>41061</v>
      </c>
      <c r="E140" s="231">
        <v>41091</v>
      </c>
      <c r="F140" s="231">
        <v>41091</v>
      </c>
      <c r="G140" s="182">
        <v>41426</v>
      </c>
    </row>
    <row r="141" spans="1:7" ht="38.25" x14ac:dyDescent="0.2">
      <c r="A141" s="98" t="s">
        <v>985</v>
      </c>
      <c r="B141" s="233" t="s">
        <v>986</v>
      </c>
      <c r="C141" s="243">
        <v>10000000</v>
      </c>
      <c r="D141" s="182">
        <v>41091</v>
      </c>
      <c r="E141" s="182">
        <v>41122</v>
      </c>
      <c r="F141" s="182">
        <v>41122</v>
      </c>
      <c r="G141" s="182">
        <v>41487</v>
      </c>
    </row>
    <row r="142" spans="1:7" ht="25.5" x14ac:dyDescent="0.2">
      <c r="A142" s="98" t="s">
        <v>987</v>
      </c>
      <c r="B142" s="233" t="s">
        <v>988</v>
      </c>
      <c r="C142" s="243">
        <v>5000000</v>
      </c>
      <c r="D142" s="192">
        <v>40940</v>
      </c>
      <c r="E142" s="192">
        <v>40969</v>
      </c>
      <c r="F142" s="192">
        <v>40969</v>
      </c>
      <c r="G142" s="231">
        <v>41244</v>
      </c>
    </row>
    <row r="143" spans="1:7" ht="38.25" x14ac:dyDescent="0.2">
      <c r="A143" s="98" t="s">
        <v>989</v>
      </c>
      <c r="B143" s="233" t="s">
        <v>990</v>
      </c>
      <c r="C143" s="243">
        <v>28000000</v>
      </c>
      <c r="D143" s="231">
        <v>41061</v>
      </c>
      <c r="E143" s="231">
        <v>41091</v>
      </c>
      <c r="F143" s="231">
        <v>41091</v>
      </c>
      <c r="G143" s="182">
        <v>41426</v>
      </c>
    </row>
    <row r="144" spans="1:7" ht="25.5" x14ac:dyDescent="0.2">
      <c r="A144" s="235" t="s">
        <v>991</v>
      </c>
      <c r="B144" s="248"/>
      <c r="C144" s="236">
        <v>50000000</v>
      </c>
      <c r="D144" s="192">
        <v>40969</v>
      </c>
      <c r="E144" s="231">
        <v>41030</v>
      </c>
      <c r="F144" s="231">
        <v>41030</v>
      </c>
      <c r="G144" s="231">
        <v>41244</v>
      </c>
    </row>
    <row r="145" spans="1:8" x14ac:dyDescent="0.2">
      <c r="A145" s="235" t="s">
        <v>992</v>
      </c>
      <c r="B145" s="248"/>
      <c r="C145" s="236">
        <v>80000000</v>
      </c>
      <c r="D145" s="192">
        <v>40969</v>
      </c>
      <c r="E145" s="231">
        <v>41030</v>
      </c>
      <c r="F145" s="192">
        <v>41061</v>
      </c>
      <c r="G145" s="182">
        <v>41091</v>
      </c>
    </row>
    <row r="146" spans="1:8" ht="38.25" x14ac:dyDescent="0.2">
      <c r="A146" s="235" t="s">
        <v>993</v>
      </c>
      <c r="B146" s="253"/>
      <c r="C146" s="254">
        <f>SUM(C147:C149)</f>
        <v>180000000</v>
      </c>
      <c r="D146" s="182"/>
      <c r="E146" s="182"/>
      <c r="F146" s="182"/>
      <c r="G146" s="182"/>
    </row>
    <row r="147" spans="1:8" ht="25.5" x14ac:dyDescent="0.2">
      <c r="A147" s="98" t="s">
        <v>994</v>
      </c>
      <c r="B147" s="327" t="s">
        <v>943</v>
      </c>
      <c r="C147" s="258">
        <v>95000000</v>
      </c>
      <c r="D147" s="192">
        <v>40940</v>
      </c>
      <c r="E147" s="192">
        <v>41000</v>
      </c>
      <c r="F147" s="192">
        <v>41000</v>
      </c>
      <c r="G147" s="231">
        <v>41244</v>
      </c>
    </row>
    <row r="148" spans="1:8" ht="38.25" x14ac:dyDescent="0.2">
      <c r="A148" s="98" t="s">
        <v>995</v>
      </c>
      <c r="B148" s="327" t="s">
        <v>943</v>
      </c>
      <c r="C148" s="258">
        <v>40000000</v>
      </c>
      <c r="D148" s="192">
        <v>40940</v>
      </c>
      <c r="E148" s="192">
        <v>41000</v>
      </c>
      <c r="F148" s="192">
        <v>41000</v>
      </c>
      <c r="G148" s="231">
        <v>41244</v>
      </c>
    </row>
    <row r="149" spans="1:8" ht="79.5" customHeight="1" x14ac:dyDescent="0.2">
      <c r="A149" s="98" t="s">
        <v>996</v>
      </c>
      <c r="B149" s="233" t="s">
        <v>997</v>
      </c>
      <c r="C149" s="258">
        <v>45000000</v>
      </c>
      <c r="D149" s="192">
        <v>40940</v>
      </c>
      <c r="E149" s="192">
        <v>41000</v>
      </c>
      <c r="F149" s="192">
        <v>41000</v>
      </c>
      <c r="G149" s="231">
        <v>41244</v>
      </c>
    </row>
    <row r="150" spans="1:8" ht="25.5" x14ac:dyDescent="0.2">
      <c r="A150" s="95" t="s">
        <v>366</v>
      </c>
      <c r="B150" s="324"/>
      <c r="C150" s="97">
        <v>36000000</v>
      </c>
      <c r="D150" s="239"/>
      <c r="E150" s="240"/>
      <c r="F150" s="240"/>
      <c r="G150" s="240"/>
    </row>
    <row r="151" spans="1:8" ht="51" x14ac:dyDescent="0.2">
      <c r="A151" s="98" t="s">
        <v>998</v>
      </c>
      <c r="B151" s="329" t="s">
        <v>999</v>
      </c>
      <c r="C151" s="345">
        <v>36000000</v>
      </c>
      <c r="D151" s="192">
        <v>41000</v>
      </c>
      <c r="E151" s="231">
        <v>41030</v>
      </c>
      <c r="F151" s="231">
        <v>41030</v>
      </c>
      <c r="G151" s="192">
        <v>41061</v>
      </c>
      <c r="H151" s="259"/>
    </row>
    <row r="152" spans="1:8" ht="25.5" x14ac:dyDescent="0.2">
      <c r="A152" s="95" t="s">
        <v>367</v>
      </c>
      <c r="B152" s="324"/>
      <c r="C152" s="97">
        <f>C153+C156+C157+C160+C163</f>
        <v>289000000</v>
      </c>
      <c r="D152" s="239"/>
      <c r="E152" s="240"/>
      <c r="F152" s="240"/>
      <c r="G152" s="240"/>
    </row>
    <row r="153" spans="1:8" ht="25.5" x14ac:dyDescent="0.2">
      <c r="A153" s="235" t="s">
        <v>368</v>
      </c>
      <c r="B153" s="248"/>
      <c r="C153" s="236">
        <f>C154+C155</f>
        <v>50000000</v>
      </c>
      <c r="D153" s="186"/>
      <c r="E153" s="186"/>
      <c r="F153" s="186"/>
      <c r="G153" s="186"/>
    </row>
    <row r="154" spans="1:8" ht="51" x14ac:dyDescent="0.2">
      <c r="A154" s="100" t="s">
        <v>1000</v>
      </c>
      <c r="B154" s="327" t="s">
        <v>240</v>
      </c>
      <c r="C154" s="343">
        <v>30000000</v>
      </c>
      <c r="D154" s="192">
        <v>40940</v>
      </c>
      <c r="E154" s="192">
        <v>40969</v>
      </c>
      <c r="F154" s="192">
        <v>40969</v>
      </c>
      <c r="G154" s="231">
        <v>41244</v>
      </c>
    </row>
    <row r="155" spans="1:8" ht="38.25" x14ac:dyDescent="0.2">
      <c r="A155" s="100" t="s">
        <v>1001</v>
      </c>
      <c r="B155" s="327" t="s">
        <v>1002</v>
      </c>
      <c r="C155" s="343">
        <v>20000000</v>
      </c>
      <c r="D155" s="192">
        <v>40940</v>
      </c>
      <c r="E155" s="192">
        <v>40969</v>
      </c>
      <c r="F155" s="192">
        <v>40969</v>
      </c>
      <c r="G155" s="231">
        <v>41244</v>
      </c>
    </row>
    <row r="156" spans="1:8" ht="25.5" x14ac:dyDescent="0.2">
      <c r="A156" s="235" t="s">
        <v>422</v>
      </c>
      <c r="B156" s="248"/>
      <c r="C156" s="236">
        <v>54000000</v>
      </c>
      <c r="D156" s="192">
        <v>40969</v>
      </c>
      <c r="E156" s="192">
        <v>41000</v>
      </c>
      <c r="F156" s="231">
        <v>41030</v>
      </c>
      <c r="G156" s="231">
        <v>41244</v>
      </c>
    </row>
    <row r="157" spans="1:8" x14ac:dyDescent="0.2">
      <c r="A157" s="235" t="s">
        <v>423</v>
      </c>
      <c r="B157" s="248"/>
      <c r="C157" s="236">
        <v>45000000</v>
      </c>
      <c r="D157" s="186"/>
      <c r="E157" s="186"/>
      <c r="F157" s="186"/>
      <c r="G157" s="186"/>
    </row>
    <row r="158" spans="1:8" ht="25.5" x14ac:dyDescent="0.2">
      <c r="A158" s="100" t="s">
        <v>1003</v>
      </c>
      <c r="B158" s="327" t="s">
        <v>943</v>
      </c>
      <c r="C158" s="343">
        <v>25000000</v>
      </c>
      <c r="D158" s="192">
        <v>40969</v>
      </c>
      <c r="E158" s="192">
        <v>41000</v>
      </c>
      <c r="F158" s="192">
        <v>41000</v>
      </c>
      <c r="G158" s="231">
        <v>41244</v>
      </c>
    </row>
    <row r="159" spans="1:8" x14ac:dyDescent="0.2">
      <c r="A159" s="100" t="s">
        <v>1004</v>
      </c>
      <c r="B159" s="327"/>
      <c r="C159" s="343">
        <v>20000000</v>
      </c>
      <c r="D159" s="192">
        <v>40969</v>
      </c>
      <c r="E159" s="192">
        <v>41000</v>
      </c>
      <c r="F159" s="192">
        <v>41000</v>
      </c>
      <c r="G159" s="231">
        <v>41244</v>
      </c>
    </row>
    <row r="160" spans="1:8" ht="25.5" x14ac:dyDescent="0.2">
      <c r="A160" s="235" t="s">
        <v>424</v>
      </c>
      <c r="B160" s="248"/>
      <c r="C160" s="236">
        <v>20000000</v>
      </c>
      <c r="D160" s="192"/>
      <c r="E160" s="192"/>
      <c r="F160" s="192"/>
      <c r="G160" s="192"/>
    </row>
    <row r="161" spans="1:7" ht="25.5" x14ac:dyDescent="0.2">
      <c r="A161" s="100" t="s">
        <v>1005</v>
      </c>
      <c r="B161" s="327" t="s">
        <v>943</v>
      </c>
      <c r="C161" s="343">
        <v>15000000</v>
      </c>
      <c r="D161" s="231">
        <v>41030</v>
      </c>
      <c r="E161" s="192">
        <v>41061</v>
      </c>
      <c r="F161" s="192">
        <v>41061</v>
      </c>
      <c r="G161" s="231">
        <v>41091</v>
      </c>
    </row>
    <row r="162" spans="1:7" ht="25.5" x14ac:dyDescent="0.2">
      <c r="A162" s="100" t="s">
        <v>1006</v>
      </c>
      <c r="B162" s="327" t="s">
        <v>943</v>
      </c>
      <c r="C162" s="343">
        <v>5000000</v>
      </c>
      <c r="D162" s="231">
        <v>41030</v>
      </c>
      <c r="E162" s="192">
        <v>41061</v>
      </c>
      <c r="F162" s="192">
        <v>41061</v>
      </c>
      <c r="G162" s="231">
        <v>41091</v>
      </c>
    </row>
    <row r="163" spans="1:7" ht="38.25" x14ac:dyDescent="0.2">
      <c r="A163" s="235" t="s">
        <v>425</v>
      </c>
      <c r="B163" s="248"/>
      <c r="C163" s="236">
        <f>C164+C165+C166</f>
        <v>120000000</v>
      </c>
      <c r="D163" s="192"/>
      <c r="E163" s="231"/>
      <c r="F163" s="231"/>
      <c r="G163" s="231"/>
    </row>
    <row r="164" spans="1:7" ht="25.5" x14ac:dyDescent="0.2">
      <c r="A164" s="100" t="s">
        <v>1007</v>
      </c>
      <c r="B164" s="327" t="s">
        <v>943</v>
      </c>
      <c r="C164" s="101">
        <v>45000000</v>
      </c>
      <c r="D164" s="192">
        <v>41000</v>
      </c>
      <c r="E164" s="231">
        <v>41030</v>
      </c>
      <c r="F164" s="231">
        <v>41030</v>
      </c>
      <c r="G164" s="192">
        <v>41061</v>
      </c>
    </row>
    <row r="165" spans="1:7" ht="25.5" x14ac:dyDescent="0.2">
      <c r="A165" s="100" t="s">
        <v>1008</v>
      </c>
      <c r="B165" s="327" t="s">
        <v>943</v>
      </c>
      <c r="C165" s="346">
        <v>45000000</v>
      </c>
      <c r="D165" s="192">
        <v>40969</v>
      </c>
      <c r="E165" s="231">
        <v>41030</v>
      </c>
      <c r="F165" s="231">
        <v>41061</v>
      </c>
      <c r="G165" s="231">
        <v>41091</v>
      </c>
    </row>
    <row r="166" spans="1:7" ht="25.5" x14ac:dyDescent="0.2">
      <c r="A166" s="100" t="s">
        <v>1009</v>
      </c>
      <c r="B166" s="327" t="s">
        <v>943</v>
      </c>
      <c r="C166" s="346">
        <v>30000000</v>
      </c>
      <c r="D166" s="192">
        <v>41000</v>
      </c>
      <c r="E166" s="231">
        <v>41030</v>
      </c>
      <c r="F166" s="231">
        <v>41030</v>
      </c>
      <c r="G166" s="192">
        <v>41061</v>
      </c>
    </row>
    <row r="167" spans="1:7" ht="38.25" x14ac:dyDescent="0.2">
      <c r="A167" s="115" t="s">
        <v>141</v>
      </c>
      <c r="B167" s="16"/>
      <c r="C167" s="103">
        <v>50000000</v>
      </c>
      <c r="D167" s="153"/>
      <c r="E167" s="153"/>
      <c r="F167" s="153"/>
      <c r="G167" s="153"/>
    </row>
    <row r="168" spans="1:7" ht="25.5" x14ac:dyDescent="0.2">
      <c r="A168" s="260" t="s">
        <v>426</v>
      </c>
      <c r="B168" s="330"/>
      <c r="C168" s="179">
        <f>SUM(C169:C174)</f>
        <v>50000000</v>
      </c>
      <c r="D168" s="192"/>
      <c r="E168" s="192"/>
      <c r="F168" s="192"/>
      <c r="G168" s="192"/>
    </row>
    <row r="169" spans="1:7" ht="25.5" x14ac:dyDescent="0.2">
      <c r="A169" s="26" t="s">
        <v>1010</v>
      </c>
      <c r="B169" s="106" t="s">
        <v>1011</v>
      </c>
      <c r="C169" s="179">
        <v>3250000</v>
      </c>
      <c r="D169" s="192">
        <v>40969</v>
      </c>
      <c r="E169" s="192">
        <v>41000</v>
      </c>
      <c r="F169" s="231">
        <v>41030</v>
      </c>
      <c r="G169" s="192">
        <v>41334</v>
      </c>
    </row>
    <row r="170" spans="1:7" ht="25.5" x14ac:dyDescent="0.2">
      <c r="A170" s="26" t="s">
        <v>1010</v>
      </c>
      <c r="B170" s="106" t="s">
        <v>1012</v>
      </c>
      <c r="C170" s="179">
        <v>7149670</v>
      </c>
      <c r="D170" s="192">
        <v>40969</v>
      </c>
      <c r="E170" s="192">
        <v>41000</v>
      </c>
      <c r="F170" s="231">
        <v>41030</v>
      </c>
      <c r="G170" s="192">
        <v>41334</v>
      </c>
    </row>
    <row r="171" spans="1:7" ht="25.5" x14ac:dyDescent="0.2">
      <c r="A171" s="26" t="s">
        <v>1010</v>
      </c>
      <c r="B171" s="106" t="s">
        <v>1013</v>
      </c>
      <c r="C171" s="179">
        <v>3750000</v>
      </c>
      <c r="D171" s="192">
        <v>40969</v>
      </c>
      <c r="E171" s="192">
        <v>41000</v>
      </c>
      <c r="F171" s="192">
        <v>41061</v>
      </c>
      <c r="G171" s="192">
        <v>41365</v>
      </c>
    </row>
    <row r="172" spans="1:7" ht="25.5" x14ac:dyDescent="0.2">
      <c r="A172" s="26" t="s">
        <v>1010</v>
      </c>
      <c r="B172" s="106" t="s">
        <v>1014</v>
      </c>
      <c r="C172" s="179">
        <v>11950110</v>
      </c>
      <c r="D172" s="192">
        <v>40969</v>
      </c>
      <c r="E172" s="192">
        <v>41000</v>
      </c>
      <c r="F172" s="231">
        <v>41030</v>
      </c>
      <c r="G172" s="192">
        <v>41334</v>
      </c>
    </row>
    <row r="173" spans="1:7" ht="25.5" x14ac:dyDescent="0.2">
      <c r="A173" s="26" t="s">
        <v>1010</v>
      </c>
      <c r="B173" s="106" t="s">
        <v>169</v>
      </c>
      <c r="C173" s="179">
        <v>11950110</v>
      </c>
      <c r="D173" s="192">
        <v>40969</v>
      </c>
      <c r="E173" s="192">
        <v>41000</v>
      </c>
      <c r="F173" s="231">
        <v>41030</v>
      </c>
      <c r="G173" s="192">
        <v>41334</v>
      </c>
    </row>
    <row r="174" spans="1:7" ht="25.5" x14ac:dyDescent="0.2">
      <c r="A174" s="26" t="s">
        <v>1010</v>
      </c>
      <c r="B174" s="106" t="s">
        <v>1015</v>
      </c>
      <c r="C174" s="179">
        <v>11950110</v>
      </c>
      <c r="D174" s="192">
        <v>40969</v>
      </c>
      <c r="E174" s="192">
        <v>41000</v>
      </c>
      <c r="F174" s="231">
        <v>41030</v>
      </c>
      <c r="G174" s="192">
        <v>41334</v>
      </c>
    </row>
    <row r="175" spans="1:7" ht="25.5" x14ac:dyDescent="0.2">
      <c r="A175" s="116" t="s">
        <v>222</v>
      </c>
      <c r="B175" s="116"/>
      <c r="C175" s="261">
        <v>27000000</v>
      </c>
      <c r="D175" s="262"/>
      <c r="E175" s="262"/>
      <c r="F175" s="262"/>
      <c r="G175" s="262"/>
    </row>
    <row r="176" spans="1:7" x14ac:dyDescent="0.2">
      <c r="A176" s="106" t="s">
        <v>427</v>
      </c>
      <c r="B176" s="106"/>
      <c r="C176" s="65">
        <v>14000000</v>
      </c>
      <c r="D176" s="158"/>
      <c r="E176" s="158"/>
      <c r="F176" s="158"/>
      <c r="G176" s="158"/>
    </row>
    <row r="177" spans="1:7" ht="25.5" x14ac:dyDescent="0.2">
      <c r="A177" s="106" t="s">
        <v>1016</v>
      </c>
      <c r="B177" s="106" t="s">
        <v>1017</v>
      </c>
      <c r="C177" s="65">
        <v>5000000</v>
      </c>
      <c r="D177" s="192">
        <v>41000</v>
      </c>
      <c r="E177" s="231">
        <v>41030</v>
      </c>
      <c r="F177" s="231">
        <v>41061</v>
      </c>
      <c r="G177" s="192">
        <v>41122</v>
      </c>
    </row>
    <row r="178" spans="1:7" ht="25.5" x14ac:dyDescent="0.2">
      <c r="A178" s="106" t="s">
        <v>1018</v>
      </c>
      <c r="B178" s="106" t="s">
        <v>1017</v>
      </c>
      <c r="C178" s="65">
        <v>9000000</v>
      </c>
      <c r="D178" s="192">
        <v>41000</v>
      </c>
      <c r="E178" s="231">
        <v>41030</v>
      </c>
      <c r="F178" s="231">
        <v>41061</v>
      </c>
      <c r="G178" s="192">
        <v>41122</v>
      </c>
    </row>
    <row r="179" spans="1:7" x14ac:dyDescent="0.2">
      <c r="A179" s="106" t="s">
        <v>428</v>
      </c>
      <c r="B179" s="106"/>
      <c r="C179" s="65">
        <v>4000000</v>
      </c>
      <c r="D179" s="158"/>
      <c r="E179" s="158"/>
      <c r="F179" s="158"/>
      <c r="G179" s="158"/>
    </row>
    <row r="180" spans="1:7" ht="25.5" x14ac:dyDescent="0.2">
      <c r="A180" s="106" t="s">
        <v>1019</v>
      </c>
      <c r="B180" s="106" t="s">
        <v>1017</v>
      </c>
      <c r="C180" s="65">
        <v>4000000</v>
      </c>
      <c r="D180" s="192">
        <v>41000</v>
      </c>
      <c r="E180" s="231">
        <v>41030</v>
      </c>
      <c r="F180" s="231">
        <v>41061</v>
      </c>
      <c r="G180" s="192">
        <v>41122</v>
      </c>
    </row>
    <row r="181" spans="1:7" x14ac:dyDescent="0.2">
      <c r="A181" s="106" t="s">
        <v>429</v>
      </c>
      <c r="B181" s="106"/>
      <c r="C181" s="65">
        <v>9000000</v>
      </c>
      <c r="D181" s="158"/>
      <c r="E181" s="158"/>
      <c r="F181" s="158"/>
      <c r="G181" s="158"/>
    </row>
    <row r="182" spans="1:7" ht="25.5" x14ac:dyDescent="0.2">
      <c r="A182" s="106" t="s">
        <v>1020</v>
      </c>
      <c r="B182" s="106" t="s">
        <v>1017</v>
      </c>
      <c r="C182" s="65">
        <v>9000000</v>
      </c>
      <c r="D182" s="192">
        <v>41000</v>
      </c>
      <c r="E182" s="231">
        <v>41030</v>
      </c>
      <c r="F182" s="231">
        <v>41061</v>
      </c>
      <c r="G182" s="192">
        <v>41122</v>
      </c>
    </row>
    <row r="183" spans="1:7" ht="26.25" customHeight="1" x14ac:dyDescent="0.2">
      <c r="A183" s="115" t="s">
        <v>857</v>
      </c>
      <c r="B183" s="116"/>
      <c r="C183" s="333">
        <f>C184+C185+C189+C193</f>
        <v>63000000</v>
      </c>
      <c r="D183" s="160"/>
      <c r="E183" s="160"/>
      <c r="F183" s="160"/>
      <c r="G183" s="160"/>
    </row>
    <row r="184" spans="1:7" ht="25.5" x14ac:dyDescent="0.2">
      <c r="A184" s="263" t="s">
        <v>430</v>
      </c>
      <c r="B184" s="263" t="s">
        <v>943</v>
      </c>
      <c r="C184" s="347">
        <v>18000000</v>
      </c>
      <c r="D184" s="192">
        <v>41214</v>
      </c>
      <c r="E184" s="192">
        <v>41214</v>
      </c>
      <c r="F184" s="192">
        <v>41214</v>
      </c>
      <c r="G184" s="231">
        <v>41244</v>
      </c>
    </row>
    <row r="185" spans="1:7" x14ac:dyDescent="0.2">
      <c r="A185" s="542" t="s">
        <v>1021</v>
      </c>
      <c r="B185" s="263" t="s">
        <v>240</v>
      </c>
      <c r="C185" s="347">
        <v>10000000</v>
      </c>
      <c r="D185" s="182">
        <v>41091</v>
      </c>
      <c r="E185" s="182">
        <v>41122</v>
      </c>
      <c r="F185" s="182">
        <v>41122</v>
      </c>
      <c r="G185" s="192">
        <v>41153</v>
      </c>
    </row>
    <row r="186" spans="1:7" x14ac:dyDescent="0.2">
      <c r="A186" s="543"/>
      <c r="B186" s="263" t="s">
        <v>448</v>
      </c>
      <c r="C186" s="347">
        <v>20000000</v>
      </c>
      <c r="D186" s="182">
        <v>41091</v>
      </c>
      <c r="E186" s="182">
        <v>41122</v>
      </c>
      <c r="F186" s="182">
        <v>41122</v>
      </c>
      <c r="G186" s="192">
        <v>41153</v>
      </c>
    </row>
    <row r="187" spans="1:7" x14ac:dyDescent="0.2">
      <c r="A187" s="543"/>
      <c r="B187" s="263" t="s">
        <v>242</v>
      </c>
      <c r="C187" s="347">
        <v>20000000</v>
      </c>
      <c r="D187" s="182">
        <v>41091</v>
      </c>
      <c r="E187" s="182">
        <v>41122</v>
      </c>
      <c r="F187" s="182">
        <v>41122</v>
      </c>
      <c r="G187" s="192">
        <v>41153</v>
      </c>
    </row>
    <row r="188" spans="1:7" x14ac:dyDescent="0.2">
      <c r="A188" s="544"/>
      <c r="B188" s="263" t="s">
        <v>244</v>
      </c>
      <c r="C188" s="347">
        <v>20000000</v>
      </c>
      <c r="D188" s="182">
        <v>41091</v>
      </c>
      <c r="E188" s="182">
        <v>41122</v>
      </c>
      <c r="F188" s="182">
        <v>41122</v>
      </c>
      <c r="G188" s="192">
        <v>41153</v>
      </c>
    </row>
    <row r="189" spans="1:7" x14ac:dyDescent="0.2">
      <c r="A189" s="545" t="s">
        <v>282</v>
      </c>
      <c r="B189" s="263" t="s">
        <v>240</v>
      </c>
      <c r="C189" s="347">
        <v>5000000</v>
      </c>
      <c r="D189" s="182">
        <v>41122</v>
      </c>
      <c r="E189" s="182">
        <v>41122</v>
      </c>
      <c r="F189" s="192">
        <v>41153</v>
      </c>
      <c r="G189" s="192">
        <v>41214</v>
      </c>
    </row>
    <row r="190" spans="1:7" x14ac:dyDescent="0.2">
      <c r="A190" s="546"/>
      <c r="B190" s="263" t="s">
        <v>448</v>
      </c>
      <c r="C190" s="347">
        <v>5000000</v>
      </c>
      <c r="D190" s="182">
        <v>41122</v>
      </c>
      <c r="E190" s="182">
        <v>41122</v>
      </c>
      <c r="F190" s="192">
        <v>41153</v>
      </c>
      <c r="G190" s="192">
        <v>41214</v>
      </c>
    </row>
    <row r="191" spans="1:7" x14ac:dyDescent="0.2">
      <c r="A191" s="546"/>
      <c r="B191" s="263" t="s">
        <v>242</v>
      </c>
      <c r="C191" s="347">
        <v>10000000</v>
      </c>
      <c r="D191" s="182">
        <v>41122</v>
      </c>
      <c r="E191" s="182">
        <v>41122</v>
      </c>
      <c r="F191" s="192">
        <v>41153</v>
      </c>
      <c r="G191" s="192">
        <v>41214</v>
      </c>
    </row>
    <row r="192" spans="1:7" x14ac:dyDescent="0.2">
      <c r="A192" s="547"/>
      <c r="B192" s="263" t="s">
        <v>244</v>
      </c>
      <c r="C192" s="347">
        <v>10000000</v>
      </c>
      <c r="D192" s="182">
        <v>41122</v>
      </c>
      <c r="E192" s="182">
        <v>41122</v>
      </c>
      <c r="F192" s="192">
        <v>41153</v>
      </c>
      <c r="G192" s="192">
        <v>41214</v>
      </c>
    </row>
    <row r="193" spans="1:7" ht="38.25" x14ac:dyDescent="0.2">
      <c r="A193" s="263" t="s">
        <v>431</v>
      </c>
      <c r="B193" s="263" t="s">
        <v>1022</v>
      </c>
      <c r="C193" s="347">
        <v>30000000</v>
      </c>
      <c r="D193" s="192">
        <v>41122</v>
      </c>
      <c r="E193" s="192">
        <v>41122</v>
      </c>
      <c r="F193" s="192">
        <v>41153</v>
      </c>
      <c r="G193" s="192">
        <v>41214</v>
      </c>
    </row>
    <row r="194" spans="1:7" x14ac:dyDescent="0.2">
      <c r="A194" s="116" t="s">
        <v>326</v>
      </c>
      <c r="B194" s="16"/>
      <c r="C194" s="17">
        <f>C195+C202</f>
        <v>338000000</v>
      </c>
      <c r="D194" s="153"/>
      <c r="E194" s="153"/>
      <c r="F194" s="153"/>
      <c r="G194" s="153"/>
    </row>
    <row r="195" spans="1:7" x14ac:dyDescent="0.2">
      <c r="A195" s="111" t="s">
        <v>1023</v>
      </c>
      <c r="B195" s="111"/>
      <c r="C195" s="117">
        <f>C196+C197+C198+C199+C200+C201+C225+C226+C227</f>
        <v>216000000</v>
      </c>
      <c r="D195" s="161"/>
      <c r="E195" s="161"/>
      <c r="F195" s="161"/>
      <c r="G195" s="161"/>
    </row>
    <row r="196" spans="1:7" ht="25.5" x14ac:dyDescent="0.2">
      <c r="A196" s="20" t="s">
        <v>327</v>
      </c>
      <c r="B196" s="162" t="s">
        <v>432</v>
      </c>
      <c r="C196" s="35">
        <v>55000000</v>
      </c>
      <c r="D196" s="121">
        <v>40909</v>
      </c>
      <c r="E196" s="192">
        <v>40969</v>
      </c>
      <c r="F196" s="192">
        <v>40969</v>
      </c>
      <c r="G196" s="121">
        <v>41030</v>
      </c>
    </row>
    <row r="197" spans="1:7" ht="25.5" x14ac:dyDescent="0.2">
      <c r="A197" s="90" t="s">
        <v>433</v>
      </c>
      <c r="B197" s="163" t="s">
        <v>434</v>
      </c>
      <c r="C197" s="22">
        <v>15000000</v>
      </c>
      <c r="D197" s="121">
        <v>40909</v>
      </c>
      <c r="E197" s="192">
        <v>40940</v>
      </c>
      <c r="F197" s="192">
        <v>40940</v>
      </c>
      <c r="G197" s="231">
        <v>40969</v>
      </c>
    </row>
    <row r="198" spans="1:7" ht="38.25" x14ac:dyDescent="0.2">
      <c r="A198" s="90" t="s">
        <v>328</v>
      </c>
      <c r="B198" s="163" t="s">
        <v>435</v>
      </c>
      <c r="C198" s="22">
        <v>10000000</v>
      </c>
      <c r="D198" s="121">
        <v>40909</v>
      </c>
      <c r="E198" s="192">
        <v>40940</v>
      </c>
      <c r="F198" s="192">
        <v>40940</v>
      </c>
      <c r="G198" s="231">
        <v>40969</v>
      </c>
    </row>
    <row r="199" spans="1:7" ht="25.5" x14ac:dyDescent="0.2">
      <c r="A199" s="87" t="s">
        <v>329</v>
      </c>
      <c r="B199" s="162" t="s">
        <v>432</v>
      </c>
      <c r="C199" s="24">
        <v>6000000</v>
      </c>
      <c r="D199" s="121">
        <v>40909</v>
      </c>
      <c r="E199" s="192">
        <v>40940</v>
      </c>
      <c r="F199" s="192">
        <v>40940</v>
      </c>
      <c r="G199" s="231">
        <v>40969</v>
      </c>
    </row>
    <row r="200" spans="1:7" ht="38.25" x14ac:dyDescent="0.2">
      <c r="A200" s="87" t="s">
        <v>330</v>
      </c>
      <c r="B200" s="106" t="s">
        <v>436</v>
      </c>
      <c r="C200" s="65">
        <v>10000000</v>
      </c>
      <c r="D200" s="121">
        <v>40909</v>
      </c>
      <c r="E200" s="192">
        <v>40940</v>
      </c>
      <c r="F200" s="192">
        <v>40940</v>
      </c>
      <c r="G200" s="231">
        <v>40969</v>
      </c>
    </row>
    <row r="201" spans="1:7" ht="25.5" x14ac:dyDescent="0.2">
      <c r="A201" s="51" t="s">
        <v>331</v>
      </c>
      <c r="B201" s="106" t="s">
        <v>437</v>
      </c>
      <c r="C201" s="65">
        <v>5000000</v>
      </c>
      <c r="D201" s="192">
        <v>40969</v>
      </c>
      <c r="E201" s="192">
        <v>41000</v>
      </c>
      <c r="F201" s="192">
        <v>41000</v>
      </c>
      <c r="G201" s="158">
        <v>41030</v>
      </c>
    </row>
    <row r="202" spans="1:7" x14ac:dyDescent="0.2">
      <c r="A202" s="111" t="s">
        <v>438</v>
      </c>
      <c r="B202" s="111"/>
      <c r="C202" s="107">
        <f>SUM(C203:C215)</f>
        <v>122000000</v>
      </c>
      <c r="D202" s="150"/>
      <c r="E202" s="150"/>
      <c r="F202" s="150"/>
      <c r="G202" s="150"/>
    </row>
    <row r="203" spans="1:7" ht="76.5" x14ac:dyDescent="0.2">
      <c r="A203" s="548" t="s">
        <v>333</v>
      </c>
      <c r="B203" s="306" t="s">
        <v>439</v>
      </c>
      <c r="C203" s="181">
        <v>35000000</v>
      </c>
      <c r="D203" s="192">
        <v>40969</v>
      </c>
      <c r="E203" s="192">
        <v>41000</v>
      </c>
      <c r="F203" s="231">
        <v>41030</v>
      </c>
      <c r="G203" s="231">
        <v>41061</v>
      </c>
    </row>
    <row r="204" spans="1:7" ht="25.5" x14ac:dyDescent="0.2">
      <c r="A204" s="549"/>
      <c r="B204" s="306" t="s">
        <v>441</v>
      </c>
      <c r="C204" s="105">
        <v>3000000</v>
      </c>
      <c r="D204" s="192">
        <v>40969</v>
      </c>
      <c r="E204" s="192">
        <v>41000</v>
      </c>
      <c r="F204" s="231">
        <v>41030</v>
      </c>
      <c r="G204" s="231">
        <v>41061</v>
      </c>
    </row>
    <row r="205" spans="1:7" x14ac:dyDescent="0.2">
      <c r="A205" s="550" t="s">
        <v>334</v>
      </c>
      <c r="B205" s="111"/>
      <c r="C205" s="118">
        <f>SUM(C206:C214)</f>
        <v>35000000</v>
      </c>
      <c r="D205" s="150"/>
      <c r="E205" s="150"/>
      <c r="F205" s="150"/>
      <c r="G205" s="150"/>
    </row>
    <row r="206" spans="1:7" ht="25.5" x14ac:dyDescent="0.2">
      <c r="A206" s="550"/>
      <c r="B206" s="331" t="s">
        <v>442</v>
      </c>
      <c r="C206" s="24">
        <v>7900000</v>
      </c>
      <c r="D206" s="192">
        <v>40969</v>
      </c>
      <c r="E206" s="192">
        <v>41000</v>
      </c>
      <c r="F206" s="231">
        <v>41061</v>
      </c>
      <c r="G206" s="231">
        <v>41061</v>
      </c>
    </row>
    <row r="207" spans="1:7" x14ac:dyDescent="0.2">
      <c r="A207" s="550"/>
      <c r="B207" s="331" t="s">
        <v>443</v>
      </c>
      <c r="C207" s="24">
        <v>8200000</v>
      </c>
      <c r="D207" s="192">
        <v>41153</v>
      </c>
      <c r="E207" s="182">
        <v>41183</v>
      </c>
      <c r="F207" s="192">
        <v>41214</v>
      </c>
      <c r="G207" s="231">
        <v>41244</v>
      </c>
    </row>
    <row r="208" spans="1:7" ht="25.5" x14ac:dyDescent="0.2">
      <c r="A208" s="550"/>
      <c r="B208" s="331" t="s">
        <v>444</v>
      </c>
      <c r="C208" s="24">
        <v>3000000</v>
      </c>
      <c r="D208" s="192">
        <v>40969</v>
      </c>
      <c r="E208" s="192">
        <v>41000</v>
      </c>
      <c r="F208" s="231">
        <v>41061</v>
      </c>
      <c r="G208" s="231">
        <v>41061</v>
      </c>
    </row>
    <row r="209" spans="1:7" ht="25.5" x14ac:dyDescent="0.2">
      <c r="A209" s="550"/>
      <c r="B209" s="331" t="s">
        <v>445</v>
      </c>
      <c r="C209" s="24">
        <v>3500000</v>
      </c>
      <c r="D209" s="192">
        <v>40969</v>
      </c>
      <c r="E209" s="192">
        <v>41000</v>
      </c>
      <c r="F209" s="231">
        <v>41061</v>
      </c>
      <c r="G209" s="231">
        <v>41061</v>
      </c>
    </row>
    <row r="210" spans="1:7" ht="25.5" x14ac:dyDescent="0.2">
      <c r="A210" s="550"/>
      <c r="B210" s="306" t="s">
        <v>446</v>
      </c>
      <c r="C210" s="24">
        <v>3500000</v>
      </c>
      <c r="D210" s="192">
        <v>40969</v>
      </c>
      <c r="E210" s="192">
        <v>41000</v>
      </c>
      <c r="F210" s="231">
        <v>41061</v>
      </c>
      <c r="G210" s="231">
        <v>41061</v>
      </c>
    </row>
    <row r="211" spans="1:7" x14ac:dyDescent="0.2">
      <c r="A211" s="550"/>
      <c r="B211" s="331" t="s">
        <v>447</v>
      </c>
      <c r="C211" s="24">
        <v>2900000</v>
      </c>
      <c r="D211" s="192">
        <v>40969</v>
      </c>
      <c r="E211" s="192">
        <v>41000</v>
      </c>
      <c r="F211" s="231">
        <v>41061</v>
      </c>
      <c r="G211" s="231">
        <v>41061</v>
      </c>
    </row>
    <row r="212" spans="1:7" x14ac:dyDescent="0.2">
      <c r="A212" s="550"/>
      <c r="B212" s="331" t="s">
        <v>448</v>
      </c>
      <c r="C212" s="24">
        <v>2000000</v>
      </c>
      <c r="D212" s="192">
        <v>40969</v>
      </c>
      <c r="E212" s="192">
        <v>41000</v>
      </c>
      <c r="F212" s="231">
        <v>41061</v>
      </c>
      <c r="G212" s="231">
        <v>41061</v>
      </c>
    </row>
    <row r="213" spans="1:7" x14ac:dyDescent="0.2">
      <c r="A213" s="550"/>
      <c r="B213" s="331" t="s">
        <v>449</v>
      </c>
      <c r="C213" s="24">
        <v>2000000</v>
      </c>
      <c r="D213" s="192">
        <v>40969</v>
      </c>
      <c r="E213" s="192">
        <v>41000</v>
      </c>
      <c r="F213" s="231">
        <v>41061</v>
      </c>
      <c r="G213" s="231">
        <v>41061</v>
      </c>
    </row>
    <row r="214" spans="1:7" x14ac:dyDescent="0.2">
      <c r="A214" s="550"/>
      <c r="B214" s="331" t="s">
        <v>269</v>
      </c>
      <c r="C214" s="24">
        <v>2000000</v>
      </c>
      <c r="D214" s="192">
        <v>40969</v>
      </c>
      <c r="E214" s="192">
        <v>41000</v>
      </c>
      <c r="F214" s="231">
        <v>41061</v>
      </c>
      <c r="G214" s="231">
        <v>41061</v>
      </c>
    </row>
    <row r="215" spans="1:7" x14ac:dyDescent="0.2">
      <c r="A215" s="548" t="s">
        <v>335</v>
      </c>
      <c r="B215" s="111"/>
      <c r="C215" s="118">
        <f>SUM(C216:C223)</f>
        <v>14000000</v>
      </c>
      <c r="D215" s="150"/>
      <c r="E215" s="150"/>
      <c r="F215" s="150"/>
      <c r="G215" s="150"/>
    </row>
    <row r="216" spans="1:7" x14ac:dyDescent="0.2">
      <c r="A216" s="551"/>
      <c r="B216" s="331" t="s">
        <v>450</v>
      </c>
      <c r="C216" s="24">
        <v>7000000</v>
      </c>
      <c r="D216" s="182">
        <v>41122</v>
      </c>
      <c r="E216" s="192">
        <v>41153</v>
      </c>
      <c r="F216" s="182">
        <v>41183</v>
      </c>
      <c r="G216" s="182">
        <v>41183</v>
      </c>
    </row>
    <row r="217" spans="1:7" ht="25.5" x14ac:dyDescent="0.2">
      <c r="A217" s="551"/>
      <c r="B217" s="331" t="s">
        <v>444</v>
      </c>
      <c r="C217" s="24">
        <v>1100000</v>
      </c>
      <c r="D217" s="192">
        <v>40969</v>
      </c>
      <c r="E217" s="192">
        <v>41000</v>
      </c>
      <c r="F217" s="231">
        <v>41061</v>
      </c>
      <c r="G217" s="231">
        <v>41061</v>
      </c>
    </row>
    <row r="218" spans="1:7" ht="25.5" x14ac:dyDescent="0.2">
      <c r="A218" s="551"/>
      <c r="B218" s="331" t="s">
        <v>445</v>
      </c>
      <c r="C218" s="24">
        <v>1000000</v>
      </c>
      <c r="D218" s="192">
        <v>40969</v>
      </c>
      <c r="E218" s="192">
        <v>41000</v>
      </c>
      <c r="F218" s="231">
        <v>41061</v>
      </c>
      <c r="G218" s="231">
        <v>41061</v>
      </c>
    </row>
    <row r="219" spans="1:7" ht="25.5" x14ac:dyDescent="0.2">
      <c r="A219" s="551"/>
      <c r="B219" s="306" t="s">
        <v>446</v>
      </c>
      <c r="C219" s="24">
        <v>1000000</v>
      </c>
      <c r="D219" s="192">
        <v>40969</v>
      </c>
      <c r="E219" s="192">
        <v>41000</v>
      </c>
      <c r="F219" s="231">
        <v>41061</v>
      </c>
      <c r="G219" s="231">
        <v>41061</v>
      </c>
    </row>
    <row r="220" spans="1:7" x14ac:dyDescent="0.2">
      <c r="A220" s="551"/>
      <c r="B220" s="331" t="s">
        <v>447</v>
      </c>
      <c r="C220" s="24">
        <v>1000000</v>
      </c>
      <c r="D220" s="192">
        <v>40969</v>
      </c>
      <c r="E220" s="192">
        <v>41000</v>
      </c>
      <c r="F220" s="231">
        <v>41061</v>
      </c>
      <c r="G220" s="231">
        <v>41061</v>
      </c>
    </row>
    <row r="221" spans="1:7" x14ac:dyDescent="0.2">
      <c r="A221" s="551"/>
      <c r="B221" s="331" t="s">
        <v>448</v>
      </c>
      <c r="C221" s="24">
        <v>1000000</v>
      </c>
      <c r="D221" s="192">
        <v>40969</v>
      </c>
      <c r="E221" s="192">
        <v>41000</v>
      </c>
      <c r="F221" s="231">
        <v>41061</v>
      </c>
      <c r="G221" s="231">
        <v>41061</v>
      </c>
    </row>
    <row r="222" spans="1:7" x14ac:dyDescent="0.2">
      <c r="A222" s="551"/>
      <c r="B222" s="331" t="s">
        <v>449</v>
      </c>
      <c r="C222" s="24">
        <v>950000</v>
      </c>
      <c r="D222" s="192">
        <v>40969</v>
      </c>
      <c r="E222" s="192">
        <v>41000</v>
      </c>
      <c r="F222" s="231">
        <v>41061</v>
      </c>
      <c r="G222" s="231">
        <v>41061</v>
      </c>
    </row>
    <row r="223" spans="1:7" x14ac:dyDescent="0.2">
      <c r="A223" s="549"/>
      <c r="B223" s="331" t="s">
        <v>269</v>
      </c>
      <c r="C223" s="24">
        <v>950000</v>
      </c>
      <c r="D223" s="192">
        <v>40969</v>
      </c>
      <c r="E223" s="192">
        <v>41000</v>
      </c>
      <c r="F223" s="231">
        <v>41061</v>
      </c>
      <c r="G223" s="231">
        <v>41061</v>
      </c>
    </row>
    <row r="224" spans="1:7" x14ac:dyDescent="0.2">
      <c r="A224" s="183" t="s">
        <v>1024</v>
      </c>
      <c r="B224" s="111" t="s">
        <v>244</v>
      </c>
      <c r="C224" s="118">
        <v>22000000</v>
      </c>
      <c r="D224" s="192">
        <v>41061</v>
      </c>
      <c r="E224" s="192">
        <v>41091</v>
      </c>
      <c r="F224" s="192">
        <v>41122</v>
      </c>
      <c r="G224" s="192">
        <v>41122</v>
      </c>
    </row>
    <row r="225" spans="1:24" ht="25.5" x14ac:dyDescent="0.2">
      <c r="A225" s="51" t="s">
        <v>336</v>
      </c>
      <c r="B225" s="162" t="s">
        <v>432</v>
      </c>
      <c r="C225" s="179">
        <v>72000000</v>
      </c>
      <c r="D225" s="192">
        <v>40969</v>
      </c>
      <c r="E225" s="192">
        <v>41000</v>
      </c>
      <c r="F225" s="231">
        <v>41030</v>
      </c>
      <c r="G225" s="192">
        <v>41334</v>
      </c>
    </row>
    <row r="226" spans="1:24" ht="51" x14ac:dyDescent="0.2">
      <c r="A226" s="51" t="s">
        <v>337</v>
      </c>
      <c r="B226" s="106" t="s">
        <v>451</v>
      </c>
      <c r="C226" s="179">
        <v>25000000</v>
      </c>
      <c r="D226" s="121">
        <v>40909</v>
      </c>
      <c r="E226" s="192">
        <v>40969</v>
      </c>
      <c r="F226" s="192">
        <v>40969</v>
      </c>
      <c r="G226" s="231">
        <v>41244</v>
      </c>
    </row>
    <row r="227" spans="1:24" ht="25.5" x14ac:dyDescent="0.2">
      <c r="A227" s="51" t="s">
        <v>338</v>
      </c>
      <c r="B227" s="106" t="s">
        <v>452</v>
      </c>
      <c r="C227" s="179">
        <v>18000000</v>
      </c>
      <c r="D227" s="192">
        <v>40969</v>
      </c>
      <c r="E227" s="192">
        <v>41000</v>
      </c>
      <c r="F227" s="231">
        <v>41030</v>
      </c>
      <c r="G227" s="192">
        <v>41334</v>
      </c>
    </row>
    <row r="228" spans="1:24" x14ac:dyDescent="0.2">
      <c r="A228" s="116" t="s">
        <v>371</v>
      </c>
      <c r="B228" s="16"/>
      <c r="C228" s="40">
        <f>C229+C230+C231+C232</f>
        <v>60000000</v>
      </c>
      <c r="D228" s="153"/>
      <c r="E228" s="153"/>
      <c r="F228" s="153"/>
      <c r="G228" s="153"/>
    </row>
    <row r="229" spans="1:24" x14ac:dyDescent="0.2">
      <c r="A229" s="539" t="s">
        <v>1025</v>
      </c>
      <c r="B229" s="163" t="s">
        <v>1026</v>
      </c>
      <c r="C229" s="22">
        <v>30000000</v>
      </c>
      <c r="D229" s="231">
        <v>41061</v>
      </c>
      <c r="E229" s="231">
        <v>41091</v>
      </c>
      <c r="F229" s="231">
        <v>41091</v>
      </c>
      <c r="G229" s="120">
        <v>41395</v>
      </c>
    </row>
    <row r="230" spans="1:24" x14ac:dyDescent="0.2">
      <c r="A230" s="539"/>
      <c r="B230" s="163" t="s">
        <v>969</v>
      </c>
      <c r="C230" s="22">
        <v>10000000</v>
      </c>
      <c r="D230" s="231">
        <v>41061</v>
      </c>
      <c r="E230" s="231">
        <v>41061</v>
      </c>
      <c r="F230" s="231">
        <v>41061</v>
      </c>
      <c r="G230" s="120">
        <v>41365</v>
      </c>
    </row>
    <row r="231" spans="1:24" x14ac:dyDescent="0.2">
      <c r="A231" s="539"/>
      <c r="B231" s="163" t="s">
        <v>247</v>
      </c>
      <c r="C231" s="22">
        <v>10000000</v>
      </c>
      <c r="D231" s="231">
        <v>41061</v>
      </c>
      <c r="E231" s="231">
        <v>41061</v>
      </c>
      <c r="F231" s="231">
        <v>41061</v>
      </c>
      <c r="G231" s="120">
        <v>41365</v>
      </c>
    </row>
    <row r="232" spans="1:24" x14ac:dyDescent="0.2">
      <c r="A232" s="539"/>
      <c r="B232" s="163" t="s">
        <v>244</v>
      </c>
      <c r="C232" s="22">
        <v>10000000</v>
      </c>
      <c r="D232" s="231">
        <v>41091</v>
      </c>
      <c r="E232" s="231">
        <v>41091</v>
      </c>
      <c r="F232" s="182">
        <v>41122</v>
      </c>
      <c r="G232" s="120">
        <v>41426</v>
      </c>
    </row>
    <row r="233" spans="1:24" ht="25.5" x14ac:dyDescent="0.2">
      <c r="A233" s="116" t="s">
        <v>391</v>
      </c>
      <c r="B233" s="16"/>
      <c r="C233" s="40">
        <f>C234+C236+C237</f>
        <v>25750000</v>
      </c>
      <c r="D233" s="153"/>
      <c r="E233" s="153"/>
      <c r="F233" s="153"/>
      <c r="G233" s="153"/>
    </row>
    <row r="234" spans="1:24" ht="76.5" x14ac:dyDescent="0.2">
      <c r="A234" s="89" t="s">
        <v>393</v>
      </c>
      <c r="B234" s="162" t="s">
        <v>1027</v>
      </c>
      <c r="C234" s="53">
        <v>17500000</v>
      </c>
      <c r="D234" s="192">
        <v>40940</v>
      </c>
      <c r="E234" s="192">
        <v>40969</v>
      </c>
      <c r="F234" s="192">
        <v>40969</v>
      </c>
      <c r="G234" s="231">
        <v>41061</v>
      </c>
    </row>
    <row r="235" spans="1:24" ht="76.5" x14ac:dyDescent="0.2">
      <c r="A235" s="89" t="s">
        <v>393</v>
      </c>
      <c r="B235" s="162" t="s">
        <v>1027</v>
      </c>
      <c r="C235" s="53">
        <v>17500000</v>
      </c>
      <c r="D235" s="231">
        <v>41091</v>
      </c>
      <c r="E235" s="231">
        <v>41091</v>
      </c>
      <c r="F235" s="231">
        <v>41091</v>
      </c>
      <c r="G235" s="120">
        <v>41275</v>
      </c>
    </row>
    <row r="236" spans="1:24" ht="38.25" x14ac:dyDescent="0.2">
      <c r="A236" s="90" t="s">
        <v>397</v>
      </c>
      <c r="B236" s="163" t="s">
        <v>240</v>
      </c>
      <c r="C236" s="22">
        <v>2750000</v>
      </c>
      <c r="D236" s="192">
        <v>40969</v>
      </c>
      <c r="E236" s="192">
        <v>40969</v>
      </c>
      <c r="F236" s="192">
        <v>41000</v>
      </c>
      <c r="G236" s="231">
        <v>41061</v>
      </c>
    </row>
    <row r="237" spans="1:24" ht="25.5" x14ac:dyDescent="0.2">
      <c r="A237" s="87" t="s">
        <v>398</v>
      </c>
      <c r="B237" s="163" t="s">
        <v>240</v>
      </c>
      <c r="C237" s="24">
        <v>5500000</v>
      </c>
      <c r="D237" s="231">
        <v>41030</v>
      </c>
      <c r="E237" s="231">
        <v>41061</v>
      </c>
      <c r="F237" s="231">
        <v>41061</v>
      </c>
      <c r="G237" s="192">
        <v>41122</v>
      </c>
    </row>
    <row r="240" spans="1:24" x14ac:dyDescent="0.2">
      <c r="A240" s="540"/>
      <c r="B240" s="540"/>
      <c r="C240" s="540"/>
      <c r="D240" s="540"/>
      <c r="E240" s="540"/>
      <c r="F240" s="540"/>
      <c r="G240" s="540"/>
      <c r="H240" s="91"/>
      <c r="I240" s="91"/>
      <c r="J240" s="91"/>
      <c r="K240" s="91"/>
      <c r="L240" s="91"/>
      <c r="M240" s="91"/>
      <c r="N240" s="91"/>
      <c r="O240" s="91"/>
      <c r="P240" s="91"/>
      <c r="Q240" s="91"/>
      <c r="R240" s="91"/>
      <c r="S240" s="91"/>
      <c r="T240" s="91"/>
      <c r="U240" s="91"/>
      <c r="V240" s="91"/>
      <c r="W240" s="91"/>
      <c r="X240" s="91"/>
    </row>
    <row r="241" spans="1:24" x14ac:dyDescent="0.2">
      <c r="A241" s="541"/>
      <c r="B241" s="541"/>
      <c r="C241" s="541"/>
      <c r="D241" s="541"/>
      <c r="E241" s="541"/>
      <c r="F241" s="541"/>
      <c r="G241" s="541"/>
      <c r="H241" s="92"/>
      <c r="I241" s="92"/>
      <c r="J241" s="92"/>
      <c r="K241" s="92"/>
      <c r="L241" s="92"/>
      <c r="M241" s="92"/>
      <c r="N241" s="92"/>
      <c r="O241" s="92"/>
      <c r="P241" s="92"/>
      <c r="Q241" s="92"/>
      <c r="R241" s="92"/>
      <c r="S241" s="92"/>
      <c r="T241" s="92"/>
      <c r="U241" s="92"/>
      <c r="V241" s="92"/>
      <c r="W241" s="92"/>
      <c r="X241" s="92"/>
    </row>
  </sheetData>
  <mergeCells count="16">
    <mergeCell ref="A229:A232"/>
    <mergeCell ref="A240:G240"/>
    <mergeCell ref="A241:G241"/>
    <mergeCell ref="A185:A188"/>
    <mergeCell ref="A189:A192"/>
    <mergeCell ref="A203:A204"/>
    <mergeCell ref="A205:A214"/>
    <mergeCell ref="A215:A223"/>
    <mergeCell ref="A18:A28"/>
    <mergeCell ref="A48:A53"/>
    <mergeCell ref="A54:A60"/>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I223"/>
  <sheetViews>
    <sheetView workbookViewId="0">
      <selection activeCell="H17" sqref="H17"/>
    </sheetView>
  </sheetViews>
  <sheetFormatPr baseColWidth="10" defaultRowHeight="12.75" x14ac:dyDescent="0.2"/>
  <cols>
    <col min="1" max="1" width="63.7109375" style="363" customWidth="1"/>
    <col min="2" max="2" width="20.7109375" style="363" customWidth="1"/>
    <col min="3" max="3" width="18.7109375" style="375" customWidth="1"/>
    <col min="4" max="7" width="13.7109375" style="157" customWidth="1"/>
    <col min="8" max="8" width="15.140625" style="157" bestFit="1" customWidth="1"/>
    <col min="9" max="9" width="14.140625" style="157" bestFit="1" customWidth="1"/>
    <col min="10" max="229" width="11.42578125" style="157"/>
    <col min="230" max="230" width="62.85546875" style="157" customWidth="1"/>
    <col min="231" max="231" width="22.28515625" style="157" customWidth="1"/>
    <col min="232" max="232" width="18.140625" style="157" customWidth="1"/>
    <col min="233" max="233" width="16.85546875" style="157" customWidth="1"/>
    <col min="234" max="234" width="13.42578125" style="157" customWidth="1"/>
    <col min="235" max="235" width="11.7109375" style="157" customWidth="1"/>
    <col min="236" max="236" width="13" style="157" customWidth="1"/>
    <col min="237" max="237" width="13.42578125" style="157" bestFit="1" customWidth="1"/>
    <col min="238" max="485" width="11.42578125" style="157"/>
    <col min="486" max="486" width="62.85546875" style="157" customWidth="1"/>
    <col min="487" max="487" width="22.28515625" style="157" customWidth="1"/>
    <col min="488" max="488" width="18.140625" style="157" customWidth="1"/>
    <col min="489" max="489" width="16.85546875" style="157" customWidth="1"/>
    <col min="490" max="490" width="13.42578125" style="157" customWidth="1"/>
    <col min="491" max="491" width="11.7109375" style="157" customWidth="1"/>
    <col min="492" max="492" width="13" style="157" customWidth="1"/>
    <col min="493" max="493" width="13.42578125" style="157" bestFit="1" customWidth="1"/>
    <col min="494" max="741" width="11.42578125" style="157"/>
    <col min="742" max="742" width="62.85546875" style="157" customWidth="1"/>
    <col min="743" max="743" width="22.28515625" style="157" customWidth="1"/>
    <col min="744" max="744" width="18.140625" style="157" customWidth="1"/>
    <col min="745" max="745" width="16.85546875" style="157" customWidth="1"/>
    <col min="746" max="746" width="13.42578125" style="157" customWidth="1"/>
    <col min="747" max="747" width="11.7109375" style="157" customWidth="1"/>
    <col min="748" max="748" width="13" style="157" customWidth="1"/>
    <col min="749" max="749" width="13.42578125" style="157" bestFit="1" customWidth="1"/>
    <col min="750" max="997" width="11.42578125" style="157"/>
    <col min="998" max="998" width="62.85546875" style="157" customWidth="1"/>
    <col min="999" max="999" width="22.28515625" style="157" customWidth="1"/>
    <col min="1000" max="1000" width="18.140625" style="157" customWidth="1"/>
    <col min="1001" max="1001" width="16.85546875" style="157" customWidth="1"/>
    <col min="1002" max="1002" width="13.42578125" style="157" customWidth="1"/>
    <col min="1003" max="1003" width="11.7109375" style="157" customWidth="1"/>
    <col min="1004" max="1004" width="13" style="157" customWidth="1"/>
    <col min="1005" max="1005" width="13.42578125" style="157" bestFit="1" customWidth="1"/>
    <col min="1006" max="1253" width="11.42578125" style="157"/>
    <col min="1254" max="1254" width="62.85546875" style="157" customWidth="1"/>
    <col min="1255" max="1255" width="22.28515625" style="157" customWidth="1"/>
    <col min="1256" max="1256" width="18.140625" style="157" customWidth="1"/>
    <col min="1257" max="1257" width="16.85546875" style="157" customWidth="1"/>
    <col min="1258" max="1258" width="13.42578125" style="157" customWidth="1"/>
    <col min="1259" max="1259" width="11.7109375" style="157" customWidth="1"/>
    <col min="1260" max="1260" width="13" style="157" customWidth="1"/>
    <col min="1261" max="1261" width="13.42578125" style="157" bestFit="1" customWidth="1"/>
    <col min="1262" max="1509" width="11.42578125" style="157"/>
    <col min="1510" max="1510" width="62.85546875" style="157" customWidth="1"/>
    <col min="1511" max="1511" width="22.28515625" style="157" customWidth="1"/>
    <col min="1512" max="1512" width="18.140625" style="157" customWidth="1"/>
    <col min="1513" max="1513" width="16.85546875" style="157" customWidth="1"/>
    <col min="1514" max="1514" width="13.42578125" style="157" customWidth="1"/>
    <col min="1515" max="1515" width="11.7109375" style="157" customWidth="1"/>
    <col min="1516" max="1516" width="13" style="157" customWidth="1"/>
    <col min="1517" max="1517" width="13.42578125" style="157" bestFit="1" customWidth="1"/>
    <col min="1518" max="1765" width="11.42578125" style="157"/>
    <col min="1766" max="1766" width="62.85546875" style="157" customWidth="1"/>
    <col min="1767" max="1767" width="22.28515625" style="157" customWidth="1"/>
    <col min="1768" max="1768" width="18.140625" style="157" customWidth="1"/>
    <col min="1769" max="1769" width="16.85546875" style="157" customWidth="1"/>
    <col min="1770" max="1770" width="13.42578125" style="157" customWidth="1"/>
    <col min="1771" max="1771" width="11.7109375" style="157" customWidth="1"/>
    <col min="1772" max="1772" width="13" style="157" customWidth="1"/>
    <col min="1773" max="1773" width="13.42578125" style="157" bestFit="1" customWidth="1"/>
    <col min="1774" max="2021" width="11.42578125" style="157"/>
    <col min="2022" max="2022" width="62.85546875" style="157" customWidth="1"/>
    <col min="2023" max="2023" width="22.28515625" style="157" customWidth="1"/>
    <col min="2024" max="2024" width="18.140625" style="157" customWidth="1"/>
    <col min="2025" max="2025" width="16.85546875" style="157" customWidth="1"/>
    <col min="2026" max="2026" width="13.42578125" style="157" customWidth="1"/>
    <col min="2027" max="2027" width="11.7109375" style="157" customWidth="1"/>
    <col min="2028" max="2028" width="13" style="157" customWidth="1"/>
    <col min="2029" max="2029" width="13.42578125" style="157" bestFit="1" customWidth="1"/>
    <col min="2030" max="2277" width="11.42578125" style="157"/>
    <col min="2278" max="2278" width="62.85546875" style="157" customWidth="1"/>
    <col min="2279" max="2279" width="22.28515625" style="157" customWidth="1"/>
    <col min="2280" max="2280" width="18.140625" style="157" customWidth="1"/>
    <col min="2281" max="2281" width="16.85546875" style="157" customWidth="1"/>
    <col min="2282" max="2282" width="13.42578125" style="157" customWidth="1"/>
    <col min="2283" max="2283" width="11.7109375" style="157" customWidth="1"/>
    <col min="2284" max="2284" width="13" style="157" customWidth="1"/>
    <col min="2285" max="2285" width="13.42578125" style="157" bestFit="1" customWidth="1"/>
    <col min="2286" max="2533" width="11.42578125" style="157"/>
    <col min="2534" max="2534" width="62.85546875" style="157" customWidth="1"/>
    <col min="2535" max="2535" width="22.28515625" style="157" customWidth="1"/>
    <col min="2536" max="2536" width="18.140625" style="157" customWidth="1"/>
    <col min="2537" max="2537" width="16.85546875" style="157" customWidth="1"/>
    <col min="2538" max="2538" width="13.42578125" style="157" customWidth="1"/>
    <col min="2539" max="2539" width="11.7109375" style="157" customWidth="1"/>
    <col min="2540" max="2540" width="13" style="157" customWidth="1"/>
    <col min="2541" max="2541" width="13.42578125" style="157" bestFit="1" customWidth="1"/>
    <col min="2542" max="2789" width="11.42578125" style="157"/>
    <col min="2790" max="2790" width="62.85546875" style="157" customWidth="1"/>
    <col min="2791" max="2791" width="22.28515625" style="157" customWidth="1"/>
    <col min="2792" max="2792" width="18.140625" style="157" customWidth="1"/>
    <col min="2793" max="2793" width="16.85546875" style="157" customWidth="1"/>
    <col min="2794" max="2794" width="13.42578125" style="157" customWidth="1"/>
    <col min="2795" max="2795" width="11.7109375" style="157" customWidth="1"/>
    <col min="2796" max="2796" width="13" style="157" customWidth="1"/>
    <col min="2797" max="2797" width="13.42578125" style="157" bestFit="1" customWidth="1"/>
    <col min="2798" max="3045" width="11.42578125" style="157"/>
    <col min="3046" max="3046" width="62.85546875" style="157" customWidth="1"/>
    <col min="3047" max="3047" width="22.28515625" style="157" customWidth="1"/>
    <col min="3048" max="3048" width="18.140625" style="157" customWidth="1"/>
    <col min="3049" max="3049" width="16.85546875" style="157" customWidth="1"/>
    <col min="3050" max="3050" width="13.42578125" style="157" customWidth="1"/>
    <col min="3051" max="3051" width="11.7109375" style="157" customWidth="1"/>
    <col min="3052" max="3052" width="13" style="157" customWidth="1"/>
    <col min="3053" max="3053" width="13.42578125" style="157" bestFit="1" customWidth="1"/>
    <col min="3054" max="3301" width="11.42578125" style="157"/>
    <col min="3302" max="3302" width="62.85546875" style="157" customWidth="1"/>
    <col min="3303" max="3303" width="22.28515625" style="157" customWidth="1"/>
    <col min="3304" max="3304" width="18.140625" style="157" customWidth="1"/>
    <col min="3305" max="3305" width="16.85546875" style="157" customWidth="1"/>
    <col min="3306" max="3306" width="13.42578125" style="157" customWidth="1"/>
    <col min="3307" max="3307" width="11.7109375" style="157" customWidth="1"/>
    <col min="3308" max="3308" width="13" style="157" customWidth="1"/>
    <col min="3309" max="3309" width="13.42578125" style="157" bestFit="1" customWidth="1"/>
    <col min="3310" max="3557" width="11.42578125" style="157"/>
    <col min="3558" max="3558" width="62.85546875" style="157" customWidth="1"/>
    <col min="3559" max="3559" width="22.28515625" style="157" customWidth="1"/>
    <col min="3560" max="3560" width="18.140625" style="157" customWidth="1"/>
    <col min="3561" max="3561" width="16.85546875" style="157" customWidth="1"/>
    <col min="3562" max="3562" width="13.42578125" style="157" customWidth="1"/>
    <col min="3563" max="3563" width="11.7109375" style="157" customWidth="1"/>
    <col min="3564" max="3564" width="13" style="157" customWidth="1"/>
    <col min="3565" max="3565" width="13.42578125" style="157" bestFit="1" customWidth="1"/>
    <col min="3566" max="3813" width="11.42578125" style="157"/>
    <col min="3814" max="3814" width="62.85546875" style="157" customWidth="1"/>
    <col min="3815" max="3815" width="22.28515625" style="157" customWidth="1"/>
    <col min="3816" max="3816" width="18.140625" style="157" customWidth="1"/>
    <col min="3817" max="3817" width="16.85546875" style="157" customWidth="1"/>
    <col min="3818" max="3818" width="13.42578125" style="157" customWidth="1"/>
    <col min="3819" max="3819" width="11.7109375" style="157" customWidth="1"/>
    <col min="3820" max="3820" width="13" style="157" customWidth="1"/>
    <col min="3821" max="3821" width="13.42578125" style="157" bestFit="1" customWidth="1"/>
    <col min="3822" max="4069" width="11.42578125" style="157"/>
    <col min="4070" max="4070" width="62.85546875" style="157" customWidth="1"/>
    <col min="4071" max="4071" width="22.28515625" style="157" customWidth="1"/>
    <col min="4072" max="4072" width="18.140625" style="157" customWidth="1"/>
    <col min="4073" max="4073" width="16.85546875" style="157" customWidth="1"/>
    <col min="4074" max="4074" width="13.42578125" style="157" customWidth="1"/>
    <col min="4075" max="4075" width="11.7109375" style="157" customWidth="1"/>
    <col min="4076" max="4076" width="13" style="157" customWidth="1"/>
    <col min="4077" max="4077" width="13.42578125" style="157" bestFit="1" customWidth="1"/>
    <col min="4078" max="4325" width="11.42578125" style="157"/>
    <col min="4326" max="4326" width="62.85546875" style="157" customWidth="1"/>
    <col min="4327" max="4327" width="22.28515625" style="157" customWidth="1"/>
    <col min="4328" max="4328" width="18.140625" style="157" customWidth="1"/>
    <col min="4329" max="4329" width="16.85546875" style="157" customWidth="1"/>
    <col min="4330" max="4330" width="13.42578125" style="157" customWidth="1"/>
    <col min="4331" max="4331" width="11.7109375" style="157" customWidth="1"/>
    <col min="4332" max="4332" width="13" style="157" customWidth="1"/>
    <col min="4333" max="4333" width="13.42578125" style="157" bestFit="1" customWidth="1"/>
    <col min="4334" max="4581" width="11.42578125" style="157"/>
    <col min="4582" max="4582" width="62.85546875" style="157" customWidth="1"/>
    <col min="4583" max="4583" width="22.28515625" style="157" customWidth="1"/>
    <col min="4584" max="4584" width="18.140625" style="157" customWidth="1"/>
    <col min="4585" max="4585" width="16.85546875" style="157" customWidth="1"/>
    <col min="4586" max="4586" width="13.42578125" style="157" customWidth="1"/>
    <col min="4587" max="4587" width="11.7109375" style="157" customWidth="1"/>
    <col min="4588" max="4588" width="13" style="157" customWidth="1"/>
    <col min="4589" max="4589" width="13.42578125" style="157" bestFit="1" customWidth="1"/>
    <col min="4590" max="4837" width="11.42578125" style="157"/>
    <col min="4838" max="4838" width="62.85546875" style="157" customWidth="1"/>
    <col min="4839" max="4839" width="22.28515625" style="157" customWidth="1"/>
    <col min="4840" max="4840" width="18.140625" style="157" customWidth="1"/>
    <col min="4841" max="4841" width="16.85546875" style="157" customWidth="1"/>
    <col min="4842" max="4842" width="13.42578125" style="157" customWidth="1"/>
    <col min="4843" max="4843" width="11.7109375" style="157" customWidth="1"/>
    <col min="4844" max="4844" width="13" style="157" customWidth="1"/>
    <col min="4845" max="4845" width="13.42578125" style="157" bestFit="1" customWidth="1"/>
    <col min="4846" max="5093" width="11.42578125" style="157"/>
    <col min="5094" max="5094" width="62.85546875" style="157" customWidth="1"/>
    <col min="5095" max="5095" width="22.28515625" style="157" customWidth="1"/>
    <col min="5096" max="5096" width="18.140625" style="157" customWidth="1"/>
    <col min="5097" max="5097" width="16.85546875" style="157" customWidth="1"/>
    <col min="5098" max="5098" width="13.42578125" style="157" customWidth="1"/>
    <col min="5099" max="5099" width="11.7109375" style="157" customWidth="1"/>
    <col min="5100" max="5100" width="13" style="157" customWidth="1"/>
    <col min="5101" max="5101" width="13.42578125" style="157" bestFit="1" customWidth="1"/>
    <col min="5102" max="5349" width="11.42578125" style="157"/>
    <col min="5350" max="5350" width="62.85546875" style="157" customWidth="1"/>
    <col min="5351" max="5351" width="22.28515625" style="157" customWidth="1"/>
    <col min="5352" max="5352" width="18.140625" style="157" customWidth="1"/>
    <col min="5353" max="5353" width="16.85546875" style="157" customWidth="1"/>
    <col min="5354" max="5354" width="13.42578125" style="157" customWidth="1"/>
    <col min="5355" max="5355" width="11.7109375" style="157" customWidth="1"/>
    <col min="5356" max="5356" width="13" style="157" customWidth="1"/>
    <col min="5357" max="5357" width="13.42578125" style="157" bestFit="1" customWidth="1"/>
    <col min="5358" max="5605" width="11.42578125" style="157"/>
    <col min="5606" max="5606" width="62.85546875" style="157" customWidth="1"/>
    <col min="5607" max="5607" width="22.28515625" style="157" customWidth="1"/>
    <col min="5608" max="5608" width="18.140625" style="157" customWidth="1"/>
    <col min="5609" max="5609" width="16.85546875" style="157" customWidth="1"/>
    <col min="5610" max="5610" width="13.42578125" style="157" customWidth="1"/>
    <col min="5611" max="5611" width="11.7109375" style="157" customWidth="1"/>
    <col min="5612" max="5612" width="13" style="157" customWidth="1"/>
    <col min="5613" max="5613" width="13.42578125" style="157" bestFit="1" customWidth="1"/>
    <col min="5614" max="5861" width="11.42578125" style="157"/>
    <col min="5862" max="5862" width="62.85546875" style="157" customWidth="1"/>
    <col min="5863" max="5863" width="22.28515625" style="157" customWidth="1"/>
    <col min="5864" max="5864" width="18.140625" style="157" customWidth="1"/>
    <col min="5865" max="5865" width="16.85546875" style="157" customWidth="1"/>
    <col min="5866" max="5866" width="13.42578125" style="157" customWidth="1"/>
    <col min="5867" max="5867" width="11.7109375" style="157" customWidth="1"/>
    <col min="5868" max="5868" width="13" style="157" customWidth="1"/>
    <col min="5869" max="5869" width="13.42578125" style="157" bestFit="1" customWidth="1"/>
    <col min="5870" max="6117" width="11.42578125" style="157"/>
    <col min="6118" max="6118" width="62.85546875" style="157" customWidth="1"/>
    <col min="6119" max="6119" width="22.28515625" style="157" customWidth="1"/>
    <col min="6120" max="6120" width="18.140625" style="157" customWidth="1"/>
    <col min="6121" max="6121" width="16.85546875" style="157" customWidth="1"/>
    <col min="6122" max="6122" width="13.42578125" style="157" customWidth="1"/>
    <col min="6123" max="6123" width="11.7109375" style="157" customWidth="1"/>
    <col min="6124" max="6124" width="13" style="157" customWidth="1"/>
    <col min="6125" max="6125" width="13.42578125" style="157" bestFit="1" customWidth="1"/>
    <col min="6126" max="6373" width="11.42578125" style="157"/>
    <col min="6374" max="6374" width="62.85546875" style="157" customWidth="1"/>
    <col min="6375" max="6375" width="22.28515625" style="157" customWidth="1"/>
    <col min="6376" max="6376" width="18.140625" style="157" customWidth="1"/>
    <col min="6377" max="6377" width="16.85546875" style="157" customWidth="1"/>
    <col min="6378" max="6378" width="13.42578125" style="157" customWidth="1"/>
    <col min="6379" max="6379" width="11.7109375" style="157" customWidth="1"/>
    <col min="6380" max="6380" width="13" style="157" customWidth="1"/>
    <col min="6381" max="6381" width="13.42578125" style="157" bestFit="1" customWidth="1"/>
    <col min="6382" max="6629" width="11.42578125" style="157"/>
    <col min="6630" max="6630" width="62.85546875" style="157" customWidth="1"/>
    <col min="6631" max="6631" width="22.28515625" style="157" customWidth="1"/>
    <col min="6632" max="6632" width="18.140625" style="157" customWidth="1"/>
    <col min="6633" max="6633" width="16.85546875" style="157" customWidth="1"/>
    <col min="6634" max="6634" width="13.42578125" style="157" customWidth="1"/>
    <col min="6635" max="6635" width="11.7109375" style="157" customWidth="1"/>
    <col min="6636" max="6636" width="13" style="157" customWidth="1"/>
    <col min="6637" max="6637" width="13.42578125" style="157" bestFit="1" customWidth="1"/>
    <col min="6638" max="6885" width="11.42578125" style="157"/>
    <col min="6886" max="6886" width="62.85546875" style="157" customWidth="1"/>
    <col min="6887" max="6887" width="22.28515625" style="157" customWidth="1"/>
    <col min="6888" max="6888" width="18.140625" style="157" customWidth="1"/>
    <col min="6889" max="6889" width="16.85546875" style="157" customWidth="1"/>
    <col min="6890" max="6890" width="13.42578125" style="157" customWidth="1"/>
    <col min="6891" max="6891" width="11.7109375" style="157" customWidth="1"/>
    <col min="6892" max="6892" width="13" style="157" customWidth="1"/>
    <col min="6893" max="6893" width="13.42578125" style="157" bestFit="1" customWidth="1"/>
    <col min="6894" max="7141" width="11.42578125" style="157"/>
    <col min="7142" max="7142" width="62.85546875" style="157" customWidth="1"/>
    <col min="7143" max="7143" width="22.28515625" style="157" customWidth="1"/>
    <col min="7144" max="7144" width="18.140625" style="157" customWidth="1"/>
    <col min="7145" max="7145" width="16.85546875" style="157" customWidth="1"/>
    <col min="7146" max="7146" width="13.42578125" style="157" customWidth="1"/>
    <col min="7147" max="7147" width="11.7109375" style="157" customWidth="1"/>
    <col min="7148" max="7148" width="13" style="157" customWidth="1"/>
    <col min="7149" max="7149" width="13.42578125" style="157" bestFit="1" customWidth="1"/>
    <col min="7150" max="7397" width="11.42578125" style="157"/>
    <col min="7398" max="7398" width="62.85546875" style="157" customWidth="1"/>
    <col min="7399" max="7399" width="22.28515625" style="157" customWidth="1"/>
    <col min="7400" max="7400" width="18.140625" style="157" customWidth="1"/>
    <col min="7401" max="7401" width="16.85546875" style="157" customWidth="1"/>
    <col min="7402" max="7402" width="13.42578125" style="157" customWidth="1"/>
    <col min="7403" max="7403" width="11.7109375" style="157" customWidth="1"/>
    <col min="7404" max="7404" width="13" style="157" customWidth="1"/>
    <col min="7405" max="7405" width="13.42578125" style="157" bestFit="1" customWidth="1"/>
    <col min="7406" max="7653" width="11.42578125" style="157"/>
    <col min="7654" max="7654" width="62.85546875" style="157" customWidth="1"/>
    <col min="7655" max="7655" width="22.28515625" style="157" customWidth="1"/>
    <col min="7656" max="7656" width="18.140625" style="157" customWidth="1"/>
    <col min="7657" max="7657" width="16.85546875" style="157" customWidth="1"/>
    <col min="7658" max="7658" width="13.42578125" style="157" customWidth="1"/>
    <col min="7659" max="7659" width="11.7109375" style="157" customWidth="1"/>
    <col min="7660" max="7660" width="13" style="157" customWidth="1"/>
    <col min="7661" max="7661" width="13.42578125" style="157" bestFit="1" customWidth="1"/>
    <col min="7662" max="7909" width="11.42578125" style="157"/>
    <col min="7910" max="7910" width="62.85546875" style="157" customWidth="1"/>
    <col min="7911" max="7911" width="22.28515625" style="157" customWidth="1"/>
    <col min="7912" max="7912" width="18.140625" style="157" customWidth="1"/>
    <col min="7913" max="7913" width="16.85546875" style="157" customWidth="1"/>
    <col min="7914" max="7914" width="13.42578125" style="157" customWidth="1"/>
    <col min="7915" max="7915" width="11.7109375" style="157" customWidth="1"/>
    <col min="7916" max="7916" width="13" style="157" customWidth="1"/>
    <col min="7917" max="7917" width="13.42578125" style="157" bestFit="1" customWidth="1"/>
    <col min="7918" max="8165" width="11.42578125" style="157"/>
    <col min="8166" max="8166" width="62.85546875" style="157" customWidth="1"/>
    <col min="8167" max="8167" width="22.28515625" style="157" customWidth="1"/>
    <col min="8168" max="8168" width="18.140625" style="157" customWidth="1"/>
    <col min="8169" max="8169" width="16.85546875" style="157" customWidth="1"/>
    <col min="8170" max="8170" width="13.42578125" style="157" customWidth="1"/>
    <col min="8171" max="8171" width="11.7109375" style="157" customWidth="1"/>
    <col min="8172" max="8172" width="13" style="157" customWidth="1"/>
    <col min="8173" max="8173" width="13.42578125" style="157" bestFit="1" customWidth="1"/>
    <col min="8174" max="8421" width="11.42578125" style="157"/>
    <col min="8422" max="8422" width="62.85546875" style="157" customWidth="1"/>
    <col min="8423" max="8423" width="22.28515625" style="157" customWidth="1"/>
    <col min="8424" max="8424" width="18.140625" style="157" customWidth="1"/>
    <col min="8425" max="8425" width="16.85546875" style="157" customWidth="1"/>
    <col min="8426" max="8426" width="13.42578125" style="157" customWidth="1"/>
    <col min="8427" max="8427" width="11.7109375" style="157" customWidth="1"/>
    <col min="8428" max="8428" width="13" style="157" customWidth="1"/>
    <col min="8429" max="8429" width="13.42578125" style="157" bestFit="1" customWidth="1"/>
    <col min="8430" max="8677" width="11.42578125" style="157"/>
    <col min="8678" max="8678" width="62.85546875" style="157" customWidth="1"/>
    <col min="8679" max="8679" width="22.28515625" style="157" customWidth="1"/>
    <col min="8680" max="8680" width="18.140625" style="157" customWidth="1"/>
    <col min="8681" max="8681" width="16.85546875" style="157" customWidth="1"/>
    <col min="8682" max="8682" width="13.42578125" style="157" customWidth="1"/>
    <col min="8683" max="8683" width="11.7109375" style="157" customWidth="1"/>
    <col min="8684" max="8684" width="13" style="157" customWidth="1"/>
    <col min="8685" max="8685" width="13.42578125" style="157" bestFit="1" customWidth="1"/>
    <col min="8686" max="8933" width="11.42578125" style="157"/>
    <col min="8934" max="8934" width="62.85546875" style="157" customWidth="1"/>
    <col min="8935" max="8935" width="22.28515625" style="157" customWidth="1"/>
    <col min="8936" max="8936" width="18.140625" style="157" customWidth="1"/>
    <col min="8937" max="8937" width="16.85546875" style="157" customWidth="1"/>
    <col min="8938" max="8938" width="13.42578125" style="157" customWidth="1"/>
    <col min="8939" max="8939" width="11.7109375" style="157" customWidth="1"/>
    <col min="8940" max="8940" width="13" style="157" customWidth="1"/>
    <col min="8941" max="8941" width="13.42578125" style="157" bestFit="1" customWidth="1"/>
    <col min="8942" max="9189" width="11.42578125" style="157"/>
    <col min="9190" max="9190" width="62.85546875" style="157" customWidth="1"/>
    <col min="9191" max="9191" width="22.28515625" style="157" customWidth="1"/>
    <col min="9192" max="9192" width="18.140625" style="157" customWidth="1"/>
    <col min="9193" max="9193" width="16.85546875" style="157" customWidth="1"/>
    <col min="9194" max="9194" width="13.42578125" style="157" customWidth="1"/>
    <col min="9195" max="9195" width="11.7109375" style="157" customWidth="1"/>
    <col min="9196" max="9196" width="13" style="157" customWidth="1"/>
    <col min="9197" max="9197" width="13.42578125" style="157" bestFit="1" customWidth="1"/>
    <col min="9198" max="9445" width="11.42578125" style="157"/>
    <col min="9446" max="9446" width="62.85546875" style="157" customWidth="1"/>
    <col min="9447" max="9447" width="22.28515625" style="157" customWidth="1"/>
    <col min="9448" max="9448" width="18.140625" style="157" customWidth="1"/>
    <col min="9449" max="9449" width="16.85546875" style="157" customWidth="1"/>
    <col min="9450" max="9450" width="13.42578125" style="157" customWidth="1"/>
    <col min="9451" max="9451" width="11.7109375" style="157" customWidth="1"/>
    <col min="9452" max="9452" width="13" style="157" customWidth="1"/>
    <col min="9453" max="9453" width="13.42578125" style="157" bestFit="1" customWidth="1"/>
    <col min="9454" max="9701" width="11.42578125" style="157"/>
    <col min="9702" max="9702" width="62.85546875" style="157" customWidth="1"/>
    <col min="9703" max="9703" width="22.28515625" style="157" customWidth="1"/>
    <col min="9704" max="9704" width="18.140625" style="157" customWidth="1"/>
    <col min="9705" max="9705" width="16.85546875" style="157" customWidth="1"/>
    <col min="9706" max="9706" width="13.42578125" style="157" customWidth="1"/>
    <col min="9707" max="9707" width="11.7109375" style="157" customWidth="1"/>
    <col min="9708" max="9708" width="13" style="157" customWidth="1"/>
    <col min="9709" max="9709" width="13.42578125" style="157" bestFit="1" customWidth="1"/>
    <col min="9710" max="9957" width="11.42578125" style="157"/>
    <col min="9958" max="9958" width="62.85546875" style="157" customWidth="1"/>
    <col min="9959" max="9959" width="22.28515625" style="157" customWidth="1"/>
    <col min="9960" max="9960" width="18.140625" style="157" customWidth="1"/>
    <col min="9961" max="9961" width="16.85546875" style="157" customWidth="1"/>
    <col min="9962" max="9962" width="13.42578125" style="157" customWidth="1"/>
    <col min="9963" max="9963" width="11.7109375" style="157" customWidth="1"/>
    <col min="9964" max="9964" width="13" style="157" customWidth="1"/>
    <col min="9965" max="9965" width="13.42578125" style="157" bestFit="1" customWidth="1"/>
    <col min="9966" max="10213" width="11.42578125" style="157"/>
    <col min="10214" max="10214" width="62.85546875" style="157" customWidth="1"/>
    <col min="10215" max="10215" width="22.28515625" style="157" customWidth="1"/>
    <col min="10216" max="10216" width="18.140625" style="157" customWidth="1"/>
    <col min="10217" max="10217" width="16.85546875" style="157" customWidth="1"/>
    <col min="10218" max="10218" width="13.42578125" style="157" customWidth="1"/>
    <col min="10219" max="10219" width="11.7109375" style="157" customWidth="1"/>
    <col min="10220" max="10220" width="13" style="157" customWidth="1"/>
    <col min="10221" max="10221" width="13.42578125" style="157" bestFit="1" customWidth="1"/>
    <col min="10222" max="10469" width="11.42578125" style="157"/>
    <col min="10470" max="10470" width="62.85546875" style="157" customWidth="1"/>
    <col min="10471" max="10471" width="22.28515625" style="157" customWidth="1"/>
    <col min="10472" max="10472" width="18.140625" style="157" customWidth="1"/>
    <col min="10473" max="10473" width="16.85546875" style="157" customWidth="1"/>
    <col min="10474" max="10474" width="13.42578125" style="157" customWidth="1"/>
    <col min="10475" max="10475" width="11.7109375" style="157" customWidth="1"/>
    <col min="10476" max="10476" width="13" style="157" customWidth="1"/>
    <col min="10477" max="10477" width="13.42578125" style="157" bestFit="1" customWidth="1"/>
    <col min="10478" max="10725" width="11.42578125" style="157"/>
    <col min="10726" max="10726" width="62.85546875" style="157" customWidth="1"/>
    <col min="10727" max="10727" width="22.28515625" style="157" customWidth="1"/>
    <col min="10728" max="10728" width="18.140625" style="157" customWidth="1"/>
    <col min="10729" max="10729" width="16.85546875" style="157" customWidth="1"/>
    <col min="10730" max="10730" width="13.42578125" style="157" customWidth="1"/>
    <col min="10731" max="10731" width="11.7109375" style="157" customWidth="1"/>
    <col min="10732" max="10732" width="13" style="157" customWidth="1"/>
    <col min="10733" max="10733" width="13.42578125" style="157" bestFit="1" customWidth="1"/>
    <col min="10734" max="10981" width="11.42578125" style="157"/>
    <col min="10982" max="10982" width="62.85546875" style="157" customWidth="1"/>
    <col min="10983" max="10983" width="22.28515625" style="157" customWidth="1"/>
    <col min="10984" max="10984" width="18.140625" style="157" customWidth="1"/>
    <col min="10985" max="10985" width="16.85546875" style="157" customWidth="1"/>
    <col min="10986" max="10986" width="13.42578125" style="157" customWidth="1"/>
    <col min="10987" max="10987" width="11.7109375" style="157" customWidth="1"/>
    <col min="10988" max="10988" width="13" style="157" customWidth="1"/>
    <col min="10989" max="10989" width="13.42578125" style="157" bestFit="1" customWidth="1"/>
    <col min="10990" max="11237" width="11.42578125" style="157"/>
    <col min="11238" max="11238" width="62.85546875" style="157" customWidth="1"/>
    <col min="11239" max="11239" width="22.28515625" style="157" customWidth="1"/>
    <col min="11240" max="11240" width="18.140625" style="157" customWidth="1"/>
    <col min="11241" max="11241" width="16.85546875" style="157" customWidth="1"/>
    <col min="11242" max="11242" width="13.42578125" style="157" customWidth="1"/>
    <col min="11243" max="11243" width="11.7109375" style="157" customWidth="1"/>
    <col min="11244" max="11244" width="13" style="157" customWidth="1"/>
    <col min="11245" max="11245" width="13.42578125" style="157" bestFit="1" customWidth="1"/>
    <col min="11246" max="11493" width="11.42578125" style="157"/>
    <col min="11494" max="11494" width="62.85546875" style="157" customWidth="1"/>
    <col min="11495" max="11495" width="22.28515625" style="157" customWidth="1"/>
    <col min="11496" max="11496" width="18.140625" style="157" customWidth="1"/>
    <col min="11497" max="11497" width="16.85546875" style="157" customWidth="1"/>
    <col min="11498" max="11498" width="13.42578125" style="157" customWidth="1"/>
    <col min="11499" max="11499" width="11.7109375" style="157" customWidth="1"/>
    <col min="11500" max="11500" width="13" style="157" customWidth="1"/>
    <col min="11501" max="11501" width="13.42578125" style="157" bestFit="1" customWidth="1"/>
    <col min="11502" max="11749" width="11.42578125" style="157"/>
    <col min="11750" max="11750" width="62.85546875" style="157" customWidth="1"/>
    <col min="11751" max="11751" width="22.28515625" style="157" customWidth="1"/>
    <col min="11752" max="11752" width="18.140625" style="157" customWidth="1"/>
    <col min="11753" max="11753" width="16.85546875" style="157" customWidth="1"/>
    <col min="11754" max="11754" width="13.42578125" style="157" customWidth="1"/>
    <col min="11755" max="11755" width="11.7109375" style="157" customWidth="1"/>
    <col min="11756" max="11756" width="13" style="157" customWidth="1"/>
    <col min="11757" max="11757" width="13.42578125" style="157" bestFit="1" customWidth="1"/>
    <col min="11758" max="12005" width="11.42578125" style="157"/>
    <col min="12006" max="12006" width="62.85546875" style="157" customWidth="1"/>
    <col min="12007" max="12007" width="22.28515625" style="157" customWidth="1"/>
    <col min="12008" max="12008" width="18.140625" style="157" customWidth="1"/>
    <col min="12009" max="12009" width="16.85546875" style="157" customWidth="1"/>
    <col min="12010" max="12010" width="13.42578125" style="157" customWidth="1"/>
    <col min="12011" max="12011" width="11.7109375" style="157" customWidth="1"/>
    <col min="12012" max="12012" width="13" style="157" customWidth="1"/>
    <col min="12013" max="12013" width="13.42578125" style="157" bestFit="1" customWidth="1"/>
    <col min="12014" max="12261" width="11.42578125" style="157"/>
    <col min="12262" max="12262" width="62.85546875" style="157" customWidth="1"/>
    <col min="12263" max="12263" width="22.28515625" style="157" customWidth="1"/>
    <col min="12264" max="12264" width="18.140625" style="157" customWidth="1"/>
    <col min="12265" max="12265" width="16.85546875" style="157" customWidth="1"/>
    <col min="12266" max="12266" width="13.42578125" style="157" customWidth="1"/>
    <col min="12267" max="12267" width="11.7109375" style="157" customWidth="1"/>
    <col min="12268" max="12268" width="13" style="157" customWidth="1"/>
    <col min="12269" max="12269" width="13.42578125" style="157" bestFit="1" customWidth="1"/>
    <col min="12270" max="12517" width="11.42578125" style="157"/>
    <col min="12518" max="12518" width="62.85546875" style="157" customWidth="1"/>
    <col min="12519" max="12519" width="22.28515625" style="157" customWidth="1"/>
    <col min="12520" max="12520" width="18.140625" style="157" customWidth="1"/>
    <col min="12521" max="12521" width="16.85546875" style="157" customWidth="1"/>
    <col min="12522" max="12522" width="13.42578125" style="157" customWidth="1"/>
    <col min="12523" max="12523" width="11.7109375" style="157" customWidth="1"/>
    <col min="12524" max="12524" width="13" style="157" customWidth="1"/>
    <col min="12525" max="12525" width="13.42578125" style="157" bestFit="1" customWidth="1"/>
    <col min="12526" max="12773" width="11.42578125" style="157"/>
    <col min="12774" max="12774" width="62.85546875" style="157" customWidth="1"/>
    <col min="12775" max="12775" width="22.28515625" style="157" customWidth="1"/>
    <col min="12776" max="12776" width="18.140625" style="157" customWidth="1"/>
    <col min="12777" max="12777" width="16.85546875" style="157" customWidth="1"/>
    <col min="12778" max="12778" width="13.42578125" style="157" customWidth="1"/>
    <col min="12779" max="12779" width="11.7109375" style="157" customWidth="1"/>
    <col min="12780" max="12780" width="13" style="157" customWidth="1"/>
    <col min="12781" max="12781" width="13.42578125" style="157" bestFit="1" customWidth="1"/>
    <col min="12782" max="13029" width="11.42578125" style="157"/>
    <col min="13030" max="13030" width="62.85546875" style="157" customWidth="1"/>
    <col min="13031" max="13031" width="22.28515625" style="157" customWidth="1"/>
    <col min="13032" max="13032" width="18.140625" style="157" customWidth="1"/>
    <col min="13033" max="13033" width="16.85546875" style="157" customWidth="1"/>
    <col min="13034" max="13034" width="13.42578125" style="157" customWidth="1"/>
    <col min="13035" max="13035" width="11.7109375" style="157" customWidth="1"/>
    <col min="13036" max="13036" width="13" style="157" customWidth="1"/>
    <col min="13037" max="13037" width="13.42578125" style="157" bestFit="1" customWidth="1"/>
    <col min="13038" max="13285" width="11.42578125" style="157"/>
    <col min="13286" max="13286" width="62.85546875" style="157" customWidth="1"/>
    <col min="13287" max="13287" width="22.28515625" style="157" customWidth="1"/>
    <col min="13288" max="13288" width="18.140625" style="157" customWidth="1"/>
    <col min="13289" max="13289" width="16.85546875" style="157" customWidth="1"/>
    <col min="13290" max="13290" width="13.42578125" style="157" customWidth="1"/>
    <col min="13291" max="13291" width="11.7109375" style="157" customWidth="1"/>
    <col min="13292" max="13292" width="13" style="157" customWidth="1"/>
    <col min="13293" max="13293" width="13.42578125" style="157" bestFit="1" customWidth="1"/>
    <col min="13294" max="13541" width="11.42578125" style="157"/>
    <col min="13542" max="13542" width="62.85546875" style="157" customWidth="1"/>
    <col min="13543" max="13543" width="22.28515625" style="157" customWidth="1"/>
    <col min="13544" max="13544" width="18.140625" style="157" customWidth="1"/>
    <col min="13545" max="13545" width="16.85546875" style="157" customWidth="1"/>
    <col min="13546" max="13546" width="13.42578125" style="157" customWidth="1"/>
    <col min="13547" max="13547" width="11.7109375" style="157" customWidth="1"/>
    <col min="13548" max="13548" width="13" style="157" customWidth="1"/>
    <col min="13549" max="13549" width="13.42578125" style="157" bestFit="1" customWidth="1"/>
    <col min="13550" max="13797" width="11.42578125" style="157"/>
    <col min="13798" max="13798" width="62.85546875" style="157" customWidth="1"/>
    <col min="13799" max="13799" width="22.28515625" style="157" customWidth="1"/>
    <col min="13800" max="13800" width="18.140625" style="157" customWidth="1"/>
    <col min="13801" max="13801" width="16.85546875" style="157" customWidth="1"/>
    <col min="13802" max="13802" width="13.42578125" style="157" customWidth="1"/>
    <col min="13803" max="13803" width="11.7109375" style="157" customWidth="1"/>
    <col min="13804" max="13804" width="13" style="157" customWidth="1"/>
    <col min="13805" max="13805" width="13.42578125" style="157" bestFit="1" customWidth="1"/>
    <col min="13806" max="14053" width="11.42578125" style="157"/>
    <col min="14054" max="14054" width="62.85546875" style="157" customWidth="1"/>
    <col min="14055" max="14055" width="22.28515625" style="157" customWidth="1"/>
    <col min="14056" max="14056" width="18.140625" style="157" customWidth="1"/>
    <col min="14057" max="14057" width="16.85546875" style="157" customWidth="1"/>
    <col min="14058" max="14058" width="13.42578125" style="157" customWidth="1"/>
    <col min="14059" max="14059" width="11.7109375" style="157" customWidth="1"/>
    <col min="14060" max="14060" width="13" style="157" customWidth="1"/>
    <col min="14061" max="14061" width="13.42578125" style="157" bestFit="1" customWidth="1"/>
    <col min="14062" max="14309" width="11.42578125" style="157"/>
    <col min="14310" max="14310" width="62.85546875" style="157" customWidth="1"/>
    <col min="14311" max="14311" width="22.28515625" style="157" customWidth="1"/>
    <col min="14312" max="14312" width="18.140625" style="157" customWidth="1"/>
    <col min="14313" max="14313" width="16.85546875" style="157" customWidth="1"/>
    <col min="14314" max="14314" width="13.42578125" style="157" customWidth="1"/>
    <col min="14315" max="14315" width="11.7109375" style="157" customWidth="1"/>
    <col min="14316" max="14316" width="13" style="157" customWidth="1"/>
    <col min="14317" max="14317" width="13.42578125" style="157" bestFit="1" customWidth="1"/>
    <col min="14318" max="14565" width="11.42578125" style="157"/>
    <col min="14566" max="14566" width="62.85546875" style="157" customWidth="1"/>
    <col min="14567" max="14567" width="22.28515625" style="157" customWidth="1"/>
    <col min="14568" max="14568" width="18.140625" style="157" customWidth="1"/>
    <col min="14569" max="14569" width="16.85546875" style="157" customWidth="1"/>
    <col min="14570" max="14570" width="13.42578125" style="157" customWidth="1"/>
    <col min="14571" max="14571" width="11.7109375" style="157" customWidth="1"/>
    <col min="14572" max="14572" width="13" style="157" customWidth="1"/>
    <col min="14573" max="14573" width="13.42578125" style="157" bestFit="1" customWidth="1"/>
    <col min="14574" max="14821" width="11.42578125" style="157"/>
    <col min="14822" max="14822" width="62.85546875" style="157" customWidth="1"/>
    <col min="14823" max="14823" width="22.28515625" style="157" customWidth="1"/>
    <col min="14824" max="14824" width="18.140625" style="157" customWidth="1"/>
    <col min="14825" max="14825" width="16.85546875" style="157" customWidth="1"/>
    <col min="14826" max="14826" width="13.42578125" style="157" customWidth="1"/>
    <col min="14827" max="14827" width="11.7109375" style="157" customWidth="1"/>
    <col min="14828" max="14828" width="13" style="157" customWidth="1"/>
    <col min="14829" max="14829" width="13.42578125" style="157" bestFit="1" customWidth="1"/>
    <col min="14830" max="15077" width="11.42578125" style="157"/>
    <col min="15078" max="15078" width="62.85546875" style="157" customWidth="1"/>
    <col min="15079" max="15079" width="22.28515625" style="157" customWidth="1"/>
    <col min="15080" max="15080" width="18.140625" style="157" customWidth="1"/>
    <col min="15081" max="15081" width="16.85546875" style="157" customWidth="1"/>
    <col min="15082" max="15082" width="13.42578125" style="157" customWidth="1"/>
    <col min="15083" max="15083" width="11.7109375" style="157" customWidth="1"/>
    <col min="15084" max="15084" width="13" style="157" customWidth="1"/>
    <col min="15085" max="15085" width="13.42578125" style="157" bestFit="1" customWidth="1"/>
    <col min="15086" max="15333" width="11.42578125" style="157"/>
    <col min="15334" max="15334" width="62.85546875" style="157" customWidth="1"/>
    <col min="15335" max="15335" width="22.28515625" style="157" customWidth="1"/>
    <col min="15336" max="15336" width="18.140625" style="157" customWidth="1"/>
    <col min="15337" max="15337" width="16.85546875" style="157" customWidth="1"/>
    <col min="15338" max="15338" width="13.42578125" style="157" customWidth="1"/>
    <col min="15339" max="15339" width="11.7109375" style="157" customWidth="1"/>
    <col min="15340" max="15340" width="13" style="157" customWidth="1"/>
    <col min="15341" max="15341" width="13.42578125" style="157" bestFit="1" customWidth="1"/>
    <col min="15342" max="15589" width="11.42578125" style="157"/>
    <col min="15590" max="15590" width="62.85546875" style="157" customWidth="1"/>
    <col min="15591" max="15591" width="22.28515625" style="157" customWidth="1"/>
    <col min="15592" max="15592" width="18.140625" style="157" customWidth="1"/>
    <col min="15593" max="15593" width="16.85546875" style="157" customWidth="1"/>
    <col min="15594" max="15594" width="13.42578125" style="157" customWidth="1"/>
    <col min="15595" max="15595" width="11.7109375" style="157" customWidth="1"/>
    <col min="15596" max="15596" width="13" style="157" customWidth="1"/>
    <col min="15597" max="15597" width="13.42578125" style="157" bestFit="1" customWidth="1"/>
    <col min="15598" max="15845" width="11.42578125" style="157"/>
    <col min="15846" max="15846" width="62.85546875" style="157" customWidth="1"/>
    <col min="15847" max="15847" width="22.28515625" style="157" customWidth="1"/>
    <col min="15848" max="15848" width="18.140625" style="157" customWidth="1"/>
    <col min="15849" max="15849" width="16.85546875" style="157" customWidth="1"/>
    <col min="15850" max="15850" width="13.42578125" style="157" customWidth="1"/>
    <col min="15851" max="15851" width="11.7109375" style="157" customWidth="1"/>
    <col min="15852" max="15852" width="13" style="157" customWidth="1"/>
    <col min="15853" max="15853" width="13.42578125" style="157" bestFit="1" customWidth="1"/>
    <col min="15854" max="16101" width="11.42578125" style="157"/>
    <col min="16102" max="16102" width="62.85546875" style="157" customWidth="1"/>
    <col min="16103" max="16103" width="22.28515625" style="157" customWidth="1"/>
    <col min="16104" max="16104" width="18.140625" style="157" customWidth="1"/>
    <col min="16105" max="16105" width="16.85546875" style="157" customWidth="1"/>
    <col min="16106" max="16106" width="13.42578125" style="157" customWidth="1"/>
    <col min="16107" max="16107" width="11.7109375" style="157" customWidth="1"/>
    <col min="16108" max="16108" width="13" style="157" customWidth="1"/>
    <col min="16109" max="16109" width="13.42578125" style="157" bestFit="1" customWidth="1"/>
    <col min="16110" max="16384" width="11.42578125" style="157"/>
  </cols>
  <sheetData>
    <row r="2" spans="1:7" x14ac:dyDescent="0.2">
      <c r="A2" s="566" t="s">
        <v>0</v>
      </c>
      <c r="B2" s="566"/>
      <c r="C2" s="566"/>
      <c r="D2" s="566"/>
      <c r="E2" s="566"/>
      <c r="F2" s="566"/>
      <c r="G2" s="566"/>
    </row>
    <row r="3" spans="1:7" x14ac:dyDescent="0.2">
      <c r="A3" s="566" t="s">
        <v>1</v>
      </c>
      <c r="B3" s="566"/>
      <c r="C3" s="566"/>
      <c r="D3" s="566"/>
      <c r="E3" s="566"/>
      <c r="F3" s="566"/>
      <c r="G3" s="566"/>
    </row>
    <row r="4" spans="1:7" x14ac:dyDescent="0.2">
      <c r="A4" s="566" t="s">
        <v>604</v>
      </c>
      <c r="B4" s="566"/>
      <c r="C4" s="566"/>
      <c r="D4" s="566"/>
      <c r="E4" s="566"/>
      <c r="F4" s="566"/>
      <c r="G4" s="566"/>
    </row>
    <row r="5" spans="1:7" x14ac:dyDescent="0.2">
      <c r="A5" s="348"/>
      <c r="B5" s="348"/>
      <c r="C5" s="364"/>
      <c r="D5" s="144"/>
      <c r="E5" s="144"/>
      <c r="F5" s="144"/>
      <c r="G5" s="144"/>
    </row>
    <row r="6" spans="1:7" x14ac:dyDescent="0.2">
      <c r="A6" s="391"/>
      <c r="B6" s="567" t="s">
        <v>3</v>
      </c>
      <c r="C6" s="568"/>
      <c r="D6" s="568"/>
      <c r="E6" s="569" t="s">
        <v>4</v>
      </c>
      <c r="F6" s="570"/>
      <c r="G6" s="570"/>
    </row>
    <row r="7" spans="1:7" ht="76.5" x14ac:dyDescent="0.2">
      <c r="A7" s="392" t="s">
        <v>5</v>
      </c>
      <c r="B7" s="349" t="s">
        <v>6</v>
      </c>
      <c r="C7" s="365" t="s">
        <v>7</v>
      </c>
      <c r="D7" s="146" t="s">
        <v>8</v>
      </c>
      <c r="E7" s="146" t="s">
        <v>9</v>
      </c>
      <c r="F7" s="146" t="s">
        <v>10</v>
      </c>
      <c r="G7" s="146" t="s">
        <v>11</v>
      </c>
    </row>
    <row r="8" spans="1:7" x14ac:dyDescent="0.2">
      <c r="A8" s="350" t="s">
        <v>12</v>
      </c>
      <c r="B8" s="350"/>
      <c r="C8" s="366">
        <f>+C9+C32+C50+C66+C73+C79+C82+C123+C136+C141+C144+C155+C172+C210+C214</f>
        <v>2729250000</v>
      </c>
      <c r="D8" s="122"/>
      <c r="E8" s="122"/>
      <c r="F8" s="122"/>
      <c r="G8" s="122"/>
    </row>
    <row r="9" spans="1:7" ht="25.5" x14ac:dyDescent="0.2">
      <c r="A9" s="351" t="s">
        <v>26</v>
      </c>
      <c r="B9" s="351"/>
      <c r="C9" s="123">
        <f>+C10+C14+C27</f>
        <v>820000000</v>
      </c>
      <c r="D9" s="124"/>
      <c r="E9" s="124"/>
      <c r="F9" s="124"/>
      <c r="G9" s="124"/>
    </row>
    <row r="10" spans="1:7" s="184" customFormat="1" x14ac:dyDescent="0.2">
      <c r="A10" s="326" t="s">
        <v>27</v>
      </c>
      <c r="B10" s="326"/>
      <c r="C10" s="125">
        <v>110000000</v>
      </c>
      <c r="D10" s="147"/>
      <c r="E10" s="147"/>
      <c r="F10" s="147"/>
      <c r="G10" s="147"/>
    </row>
    <row r="11" spans="1:7" ht="25.5" x14ac:dyDescent="0.2">
      <c r="A11" s="224" t="s">
        <v>605</v>
      </c>
      <c r="B11" s="224" t="s">
        <v>606</v>
      </c>
      <c r="C11" s="367">
        <v>30000000</v>
      </c>
      <c r="D11" s="126">
        <v>40969</v>
      </c>
      <c r="E11" s="126">
        <v>41061</v>
      </c>
      <c r="F11" s="126">
        <v>41091</v>
      </c>
      <c r="G11" s="126">
        <v>41153</v>
      </c>
    </row>
    <row r="12" spans="1:7" ht="25.5" x14ac:dyDescent="0.2">
      <c r="A12" s="224" t="s">
        <v>607</v>
      </c>
      <c r="B12" s="224" t="s">
        <v>608</v>
      </c>
      <c r="C12" s="367">
        <v>65000000</v>
      </c>
      <c r="D12" s="126">
        <v>40969</v>
      </c>
      <c r="E12" s="126">
        <v>41061</v>
      </c>
      <c r="F12" s="126">
        <v>41091</v>
      </c>
      <c r="G12" s="126">
        <v>41153</v>
      </c>
    </row>
    <row r="13" spans="1:7" ht="25.5" x14ac:dyDescent="0.2">
      <c r="A13" s="224" t="s">
        <v>609</v>
      </c>
      <c r="B13" s="224" t="s">
        <v>610</v>
      </c>
      <c r="C13" s="367">
        <v>15000000</v>
      </c>
      <c r="D13" s="126">
        <v>40969</v>
      </c>
      <c r="E13" s="126">
        <v>41061</v>
      </c>
      <c r="F13" s="126">
        <v>41091</v>
      </c>
      <c r="G13" s="126">
        <v>41153</v>
      </c>
    </row>
    <row r="14" spans="1:7" s="184" customFormat="1" x14ac:dyDescent="0.2">
      <c r="A14" s="326" t="s">
        <v>416</v>
      </c>
      <c r="B14" s="326"/>
      <c r="C14" s="125">
        <v>630000000</v>
      </c>
      <c r="D14" s="147"/>
      <c r="E14" s="147"/>
      <c r="F14" s="147"/>
      <c r="G14" s="147"/>
    </row>
    <row r="15" spans="1:7" ht="25.5" x14ac:dyDescent="0.2">
      <c r="A15" s="224" t="s">
        <v>611</v>
      </c>
      <c r="B15" s="224" t="s">
        <v>237</v>
      </c>
      <c r="C15" s="367">
        <v>100000000</v>
      </c>
      <c r="D15" s="126">
        <v>40940</v>
      </c>
      <c r="E15" s="126">
        <v>40969</v>
      </c>
      <c r="F15" s="126">
        <v>40969</v>
      </c>
      <c r="G15" s="126">
        <v>41244</v>
      </c>
    </row>
    <row r="16" spans="1:7" ht="25.5" x14ac:dyDescent="0.2">
      <c r="A16" s="224" t="s">
        <v>612</v>
      </c>
      <c r="B16" s="224" t="s">
        <v>237</v>
      </c>
      <c r="C16" s="367">
        <v>100000000</v>
      </c>
      <c r="D16" s="126">
        <v>40940</v>
      </c>
      <c r="E16" s="126">
        <v>40969</v>
      </c>
      <c r="F16" s="126">
        <v>40969</v>
      </c>
      <c r="G16" s="126">
        <v>41061</v>
      </c>
    </row>
    <row r="17" spans="1:7" ht="25.5" x14ac:dyDescent="0.2">
      <c r="A17" s="224" t="s">
        <v>613</v>
      </c>
      <c r="B17" s="224" t="s">
        <v>614</v>
      </c>
      <c r="C17" s="367">
        <v>50000000</v>
      </c>
      <c r="D17" s="126">
        <v>40940</v>
      </c>
      <c r="E17" s="126">
        <v>40969</v>
      </c>
      <c r="F17" s="126">
        <v>40969</v>
      </c>
      <c r="G17" s="126">
        <v>41244</v>
      </c>
    </row>
    <row r="18" spans="1:7" ht="25.5" x14ac:dyDescent="0.2">
      <c r="A18" s="224" t="s">
        <v>615</v>
      </c>
      <c r="B18" s="224" t="s">
        <v>616</v>
      </c>
      <c r="C18" s="367">
        <v>50000000</v>
      </c>
      <c r="D18" s="126">
        <v>40940</v>
      </c>
      <c r="E18" s="126">
        <v>40969</v>
      </c>
      <c r="F18" s="126">
        <v>40969</v>
      </c>
      <c r="G18" s="126">
        <v>41244</v>
      </c>
    </row>
    <row r="19" spans="1:7" ht="25.5" x14ac:dyDescent="0.2">
      <c r="A19" s="224" t="s">
        <v>617</v>
      </c>
      <c r="B19" s="224" t="s">
        <v>618</v>
      </c>
      <c r="C19" s="367">
        <v>80000000</v>
      </c>
      <c r="D19" s="126">
        <v>40940</v>
      </c>
      <c r="E19" s="126">
        <v>40969</v>
      </c>
      <c r="F19" s="126">
        <v>40969</v>
      </c>
      <c r="G19" s="126">
        <v>41244</v>
      </c>
    </row>
    <row r="20" spans="1:7" ht="25.5" x14ac:dyDescent="0.2">
      <c r="A20" s="224" t="s">
        <v>619</v>
      </c>
      <c r="B20" s="224" t="s">
        <v>140</v>
      </c>
      <c r="C20" s="367">
        <v>45000000</v>
      </c>
      <c r="D20" s="126">
        <v>40940</v>
      </c>
      <c r="E20" s="126">
        <v>40969</v>
      </c>
      <c r="F20" s="126">
        <v>40969</v>
      </c>
      <c r="G20" s="126">
        <v>41061</v>
      </c>
    </row>
    <row r="21" spans="1:7" ht="25.5" x14ac:dyDescent="0.2">
      <c r="A21" s="224" t="s">
        <v>620</v>
      </c>
      <c r="B21" s="224" t="s">
        <v>140</v>
      </c>
      <c r="C21" s="367">
        <v>40000000</v>
      </c>
      <c r="D21" s="126">
        <v>40940</v>
      </c>
      <c r="E21" s="126">
        <v>40969</v>
      </c>
      <c r="F21" s="126">
        <v>40969</v>
      </c>
      <c r="G21" s="126">
        <v>41244</v>
      </c>
    </row>
    <row r="22" spans="1:7" ht="25.5" x14ac:dyDescent="0.2">
      <c r="A22" s="224" t="s">
        <v>621</v>
      </c>
      <c r="B22" s="224" t="s">
        <v>622</v>
      </c>
      <c r="C22" s="367">
        <v>60000000</v>
      </c>
      <c r="D22" s="126">
        <v>40940</v>
      </c>
      <c r="E22" s="126">
        <v>40969</v>
      </c>
      <c r="F22" s="126">
        <v>40969</v>
      </c>
      <c r="G22" s="126">
        <v>41244</v>
      </c>
    </row>
    <row r="23" spans="1:7" ht="25.5" x14ac:dyDescent="0.2">
      <c r="A23" s="224" t="s">
        <v>623</v>
      </c>
      <c r="B23" s="224" t="s">
        <v>610</v>
      </c>
      <c r="C23" s="367">
        <v>20000000</v>
      </c>
      <c r="D23" s="126">
        <v>40940</v>
      </c>
      <c r="E23" s="126">
        <v>40969</v>
      </c>
      <c r="F23" s="126">
        <v>40969</v>
      </c>
      <c r="G23" s="126">
        <v>41244</v>
      </c>
    </row>
    <row r="24" spans="1:7" ht="25.5" x14ac:dyDescent="0.2">
      <c r="A24" s="224" t="s">
        <v>624</v>
      </c>
      <c r="B24" s="224" t="s">
        <v>625</v>
      </c>
      <c r="C24" s="367">
        <v>20000000</v>
      </c>
      <c r="D24" s="126">
        <v>40940</v>
      </c>
      <c r="E24" s="126">
        <v>40969</v>
      </c>
      <c r="F24" s="126">
        <v>40969</v>
      </c>
      <c r="G24" s="126">
        <v>41244</v>
      </c>
    </row>
    <row r="25" spans="1:7" ht="25.5" x14ac:dyDescent="0.2">
      <c r="A25" s="224" t="s">
        <v>626</v>
      </c>
      <c r="B25" s="224" t="s">
        <v>608</v>
      </c>
      <c r="C25" s="367">
        <v>35000000</v>
      </c>
      <c r="D25" s="126">
        <v>40940</v>
      </c>
      <c r="E25" s="126">
        <v>40969</v>
      </c>
      <c r="F25" s="126">
        <v>40969</v>
      </c>
      <c r="G25" s="126">
        <v>41244</v>
      </c>
    </row>
    <row r="26" spans="1:7" ht="25.5" x14ac:dyDescent="0.2">
      <c r="A26" s="224" t="s">
        <v>612</v>
      </c>
      <c r="B26" s="224" t="s">
        <v>618</v>
      </c>
      <c r="C26" s="367">
        <v>30000000</v>
      </c>
      <c r="D26" s="126">
        <v>40940</v>
      </c>
      <c r="E26" s="126">
        <v>40969</v>
      </c>
      <c r="F26" s="126">
        <v>40969</v>
      </c>
      <c r="G26" s="126">
        <v>41244</v>
      </c>
    </row>
    <row r="27" spans="1:7" s="184" customFormat="1" x14ac:dyDescent="0.2">
      <c r="A27" s="326" t="s">
        <v>627</v>
      </c>
      <c r="B27" s="326"/>
      <c r="C27" s="125">
        <v>80000000</v>
      </c>
      <c r="D27" s="147"/>
      <c r="E27" s="147"/>
      <c r="F27" s="147"/>
      <c r="G27" s="147"/>
    </row>
    <row r="28" spans="1:7" ht="25.5" x14ac:dyDescent="0.2">
      <c r="A28" s="224" t="s">
        <v>628</v>
      </c>
      <c r="B28" s="352" t="s">
        <v>140</v>
      </c>
      <c r="C28" s="128">
        <v>25000000</v>
      </c>
      <c r="D28" s="126">
        <v>40969</v>
      </c>
      <c r="E28" s="126">
        <v>41061</v>
      </c>
      <c r="F28" s="126">
        <v>41091</v>
      </c>
      <c r="G28" s="126">
        <v>41153</v>
      </c>
    </row>
    <row r="29" spans="1:7" ht="25.5" x14ac:dyDescent="0.2">
      <c r="A29" s="224" t="s">
        <v>629</v>
      </c>
      <c r="B29" s="352" t="s">
        <v>608</v>
      </c>
      <c r="C29" s="128">
        <v>10000000</v>
      </c>
      <c r="D29" s="126">
        <v>40969</v>
      </c>
      <c r="E29" s="126">
        <v>41061</v>
      </c>
      <c r="F29" s="126">
        <v>41091</v>
      </c>
      <c r="G29" s="126">
        <v>41153</v>
      </c>
    </row>
    <row r="30" spans="1:7" ht="25.5" x14ac:dyDescent="0.2">
      <c r="A30" s="224" t="s">
        <v>630</v>
      </c>
      <c r="B30" s="352" t="s">
        <v>616</v>
      </c>
      <c r="C30" s="128">
        <v>25000000</v>
      </c>
      <c r="D30" s="126">
        <v>40969</v>
      </c>
      <c r="E30" s="126">
        <v>41061</v>
      </c>
      <c r="F30" s="126">
        <v>41091</v>
      </c>
      <c r="G30" s="126">
        <v>41153</v>
      </c>
    </row>
    <row r="31" spans="1:7" ht="25.5" x14ac:dyDescent="0.2">
      <c r="A31" s="224" t="s">
        <v>631</v>
      </c>
      <c r="B31" s="352" t="s">
        <v>614</v>
      </c>
      <c r="C31" s="128">
        <v>20000000</v>
      </c>
      <c r="D31" s="126">
        <v>40969</v>
      </c>
      <c r="E31" s="126">
        <v>41061</v>
      </c>
      <c r="F31" s="126">
        <v>41091</v>
      </c>
      <c r="G31" s="126">
        <v>41153</v>
      </c>
    </row>
    <row r="32" spans="1:7" ht="25.5" x14ac:dyDescent="0.2">
      <c r="A32" s="351" t="s">
        <v>42</v>
      </c>
      <c r="B32" s="353"/>
      <c r="C32" s="130">
        <f>+C33+C36+C42</f>
        <v>407000000</v>
      </c>
      <c r="D32" s="148"/>
      <c r="E32" s="148"/>
      <c r="F32" s="148"/>
      <c r="G32" s="148"/>
    </row>
    <row r="33" spans="1:7" s="184" customFormat="1" x14ac:dyDescent="0.2">
      <c r="A33" s="393" t="s">
        <v>632</v>
      </c>
      <c r="B33" s="326"/>
      <c r="C33" s="125">
        <v>90000000</v>
      </c>
      <c r="D33" s="147"/>
      <c r="E33" s="147"/>
      <c r="F33" s="147"/>
      <c r="G33" s="147"/>
    </row>
    <row r="34" spans="1:7" x14ac:dyDescent="0.2">
      <c r="A34" s="394" t="s">
        <v>633</v>
      </c>
      <c r="B34" s="224" t="s">
        <v>237</v>
      </c>
      <c r="C34" s="367">
        <v>45000000</v>
      </c>
      <c r="D34" s="126">
        <v>40969</v>
      </c>
      <c r="E34" s="126">
        <v>41061</v>
      </c>
      <c r="F34" s="126">
        <v>41091</v>
      </c>
      <c r="G34" s="126">
        <v>41153</v>
      </c>
    </row>
    <row r="35" spans="1:7" x14ac:dyDescent="0.2">
      <c r="A35" s="394" t="s">
        <v>634</v>
      </c>
      <c r="B35" s="224" t="s">
        <v>635</v>
      </c>
      <c r="C35" s="367">
        <v>45000000</v>
      </c>
      <c r="D35" s="126">
        <v>40969</v>
      </c>
      <c r="E35" s="126">
        <v>41061</v>
      </c>
      <c r="F35" s="126">
        <v>41091</v>
      </c>
      <c r="G35" s="126">
        <v>41153</v>
      </c>
    </row>
    <row r="36" spans="1:7" s="184" customFormat="1" x14ac:dyDescent="0.2">
      <c r="A36" s="393" t="s">
        <v>636</v>
      </c>
      <c r="B36" s="326"/>
      <c r="C36" s="125">
        <v>100000000</v>
      </c>
      <c r="D36" s="147"/>
      <c r="E36" s="147"/>
      <c r="F36" s="147"/>
      <c r="G36" s="147"/>
    </row>
    <row r="37" spans="1:7" ht="25.5" x14ac:dyDescent="0.2">
      <c r="A37" s="394" t="s">
        <v>637</v>
      </c>
      <c r="B37" s="224" t="s">
        <v>622</v>
      </c>
      <c r="C37" s="367">
        <v>25000000</v>
      </c>
      <c r="D37" s="126">
        <v>40969</v>
      </c>
      <c r="E37" s="126">
        <v>41061</v>
      </c>
      <c r="F37" s="126">
        <v>41091</v>
      </c>
      <c r="G37" s="126">
        <v>41153</v>
      </c>
    </row>
    <row r="38" spans="1:7" x14ac:dyDescent="0.2">
      <c r="A38" s="394" t="s">
        <v>638</v>
      </c>
      <c r="B38" s="224" t="s">
        <v>616</v>
      </c>
      <c r="C38" s="367">
        <v>20000000</v>
      </c>
      <c r="D38" s="126">
        <v>40969</v>
      </c>
      <c r="E38" s="126">
        <v>41061</v>
      </c>
      <c r="F38" s="126">
        <v>41091</v>
      </c>
      <c r="G38" s="126">
        <v>41153</v>
      </c>
    </row>
    <row r="39" spans="1:7" ht="25.5" x14ac:dyDescent="0.2">
      <c r="A39" s="394" t="s">
        <v>639</v>
      </c>
      <c r="B39" s="224" t="s">
        <v>614</v>
      </c>
      <c r="C39" s="367">
        <v>25000000</v>
      </c>
      <c r="D39" s="126">
        <v>40969</v>
      </c>
      <c r="E39" s="126">
        <v>41061</v>
      </c>
      <c r="F39" s="126">
        <v>41091</v>
      </c>
      <c r="G39" s="126">
        <v>41153</v>
      </c>
    </row>
    <row r="40" spans="1:7" ht="25.5" x14ac:dyDescent="0.2">
      <c r="A40" s="394" t="s">
        <v>640</v>
      </c>
      <c r="B40" s="224" t="s">
        <v>618</v>
      </c>
      <c r="C40" s="367">
        <v>20000000</v>
      </c>
      <c r="D40" s="126">
        <v>40969</v>
      </c>
      <c r="E40" s="126">
        <v>41061</v>
      </c>
      <c r="F40" s="126">
        <v>41091</v>
      </c>
      <c r="G40" s="126">
        <v>41153</v>
      </c>
    </row>
    <row r="41" spans="1:7" ht="25.5" x14ac:dyDescent="0.2">
      <c r="A41" s="394" t="s">
        <v>641</v>
      </c>
      <c r="B41" s="224" t="s">
        <v>237</v>
      </c>
      <c r="C41" s="367">
        <v>10000000</v>
      </c>
      <c r="D41" s="126">
        <v>40969</v>
      </c>
      <c r="E41" s="126">
        <v>41061</v>
      </c>
      <c r="F41" s="126">
        <v>41091</v>
      </c>
      <c r="G41" s="126">
        <v>41153</v>
      </c>
    </row>
    <row r="42" spans="1:7" s="184" customFormat="1" ht="25.5" x14ac:dyDescent="0.2">
      <c r="A42" s="393" t="s">
        <v>419</v>
      </c>
      <c r="B42" s="326"/>
      <c r="C42" s="125">
        <v>217000000</v>
      </c>
      <c r="D42" s="147"/>
      <c r="E42" s="147"/>
      <c r="F42" s="147"/>
      <c r="G42" s="147"/>
    </row>
    <row r="43" spans="1:7" x14ac:dyDescent="0.2">
      <c r="A43" s="394" t="s">
        <v>642</v>
      </c>
      <c r="B43" s="224" t="s">
        <v>643</v>
      </c>
      <c r="C43" s="367">
        <v>45000000</v>
      </c>
      <c r="D43" s="126">
        <v>40969</v>
      </c>
      <c r="E43" s="126">
        <v>41061</v>
      </c>
      <c r="F43" s="126">
        <v>41091</v>
      </c>
      <c r="G43" s="126">
        <v>41153</v>
      </c>
    </row>
    <row r="44" spans="1:7" x14ac:dyDescent="0.2">
      <c r="A44" s="394" t="s">
        <v>644</v>
      </c>
      <c r="B44" s="224" t="s">
        <v>645</v>
      </c>
      <c r="C44" s="367">
        <v>40000000</v>
      </c>
      <c r="D44" s="126">
        <v>40969</v>
      </c>
      <c r="E44" s="126">
        <v>41061</v>
      </c>
      <c r="F44" s="126">
        <v>41091</v>
      </c>
      <c r="G44" s="126">
        <v>41153</v>
      </c>
    </row>
    <row r="45" spans="1:7" ht="25.5" x14ac:dyDescent="0.2">
      <c r="A45" s="394" t="s">
        <v>646</v>
      </c>
      <c r="B45" s="224" t="s">
        <v>647</v>
      </c>
      <c r="C45" s="367">
        <v>45000000</v>
      </c>
      <c r="D45" s="126">
        <v>40969</v>
      </c>
      <c r="E45" s="126">
        <v>41061</v>
      </c>
      <c r="F45" s="126">
        <v>41091</v>
      </c>
      <c r="G45" s="126">
        <v>41153</v>
      </c>
    </row>
    <row r="46" spans="1:7" ht="25.5" x14ac:dyDescent="0.2">
      <c r="A46" s="394" t="s">
        <v>648</v>
      </c>
      <c r="B46" s="224" t="s">
        <v>649</v>
      </c>
      <c r="C46" s="367">
        <v>20000000</v>
      </c>
      <c r="D46" s="126">
        <v>40969</v>
      </c>
      <c r="E46" s="126">
        <v>41061</v>
      </c>
      <c r="F46" s="126">
        <v>41091</v>
      </c>
      <c r="G46" s="126">
        <v>41153</v>
      </c>
    </row>
    <row r="47" spans="1:7" ht="25.5" x14ac:dyDescent="0.2">
      <c r="A47" s="394" t="s">
        <v>650</v>
      </c>
      <c r="B47" s="224" t="s">
        <v>635</v>
      </c>
      <c r="C47" s="367">
        <v>12000000</v>
      </c>
      <c r="D47" s="126">
        <v>40969</v>
      </c>
      <c r="E47" s="126">
        <v>41061</v>
      </c>
      <c r="F47" s="126">
        <v>41091</v>
      </c>
      <c r="G47" s="126">
        <v>41153</v>
      </c>
    </row>
    <row r="48" spans="1:7" ht="25.5" x14ac:dyDescent="0.2">
      <c r="A48" s="394" t="s">
        <v>651</v>
      </c>
      <c r="B48" s="224" t="s">
        <v>652</v>
      </c>
      <c r="C48" s="367">
        <v>35000000</v>
      </c>
      <c r="D48" s="126">
        <v>40969</v>
      </c>
      <c r="E48" s="126">
        <v>41061</v>
      </c>
      <c r="F48" s="126">
        <v>41091</v>
      </c>
      <c r="G48" s="126">
        <v>41153</v>
      </c>
    </row>
    <row r="49" spans="1:9" ht="25.5" x14ac:dyDescent="0.2">
      <c r="A49" s="394" t="s">
        <v>653</v>
      </c>
      <c r="B49" s="224" t="s">
        <v>654</v>
      </c>
      <c r="C49" s="367">
        <v>20000000</v>
      </c>
      <c r="D49" s="126">
        <v>40969</v>
      </c>
      <c r="E49" s="126">
        <v>41061</v>
      </c>
      <c r="F49" s="126">
        <v>41091</v>
      </c>
      <c r="G49" s="126">
        <v>41153</v>
      </c>
    </row>
    <row r="50" spans="1:9" ht="25.5" x14ac:dyDescent="0.2">
      <c r="A50" s="351" t="s">
        <v>48</v>
      </c>
      <c r="B50" s="351"/>
      <c r="C50" s="123">
        <f>+C51+C54+C56+C58+C64</f>
        <v>163000000</v>
      </c>
      <c r="D50" s="149"/>
      <c r="E50" s="149"/>
      <c r="F50" s="149"/>
      <c r="G50" s="149"/>
    </row>
    <row r="51" spans="1:9" s="184" customFormat="1" x14ac:dyDescent="0.2">
      <c r="A51" s="393" t="s">
        <v>49</v>
      </c>
      <c r="B51" s="326"/>
      <c r="C51" s="125">
        <v>40000000</v>
      </c>
      <c r="D51" s="150"/>
      <c r="E51" s="150"/>
      <c r="F51" s="150"/>
      <c r="G51" s="150"/>
    </row>
    <row r="52" spans="1:9" ht="25.5" x14ac:dyDescent="0.2">
      <c r="A52" s="394" t="s">
        <v>655</v>
      </c>
      <c r="B52" s="224" t="s">
        <v>140</v>
      </c>
      <c r="C52" s="367">
        <v>20000000</v>
      </c>
      <c r="D52" s="126">
        <v>40969</v>
      </c>
      <c r="E52" s="126">
        <v>41061</v>
      </c>
      <c r="F52" s="126">
        <v>41091</v>
      </c>
      <c r="G52" s="126">
        <v>41153</v>
      </c>
    </row>
    <row r="53" spans="1:9" ht="38.25" x14ac:dyDescent="0.2">
      <c r="A53" s="394" t="s">
        <v>656</v>
      </c>
      <c r="B53" s="224" t="s">
        <v>622</v>
      </c>
      <c r="C53" s="367">
        <v>20000000</v>
      </c>
      <c r="D53" s="126">
        <v>40969</v>
      </c>
      <c r="E53" s="126">
        <v>41061</v>
      </c>
      <c r="F53" s="126">
        <v>41091</v>
      </c>
      <c r="G53" s="126">
        <v>41153</v>
      </c>
    </row>
    <row r="54" spans="1:9" s="184" customFormat="1" ht="25.5" x14ac:dyDescent="0.2">
      <c r="A54" s="326" t="s">
        <v>60</v>
      </c>
      <c r="B54" s="326"/>
      <c r="C54" s="125">
        <v>25000000</v>
      </c>
      <c r="D54" s="147"/>
      <c r="E54" s="147"/>
      <c r="F54" s="147"/>
      <c r="G54" s="147"/>
    </row>
    <row r="55" spans="1:9" ht="25.5" x14ac:dyDescent="0.2">
      <c r="A55" s="224" t="s">
        <v>657</v>
      </c>
      <c r="B55" s="224" t="s">
        <v>140</v>
      </c>
      <c r="C55" s="367">
        <v>25000000</v>
      </c>
      <c r="D55" s="126">
        <v>40969</v>
      </c>
      <c r="E55" s="126">
        <v>41061</v>
      </c>
      <c r="F55" s="126">
        <v>41091</v>
      </c>
      <c r="G55" s="126">
        <v>41153</v>
      </c>
    </row>
    <row r="56" spans="1:9" s="184" customFormat="1" x14ac:dyDescent="0.2">
      <c r="A56" s="326" t="s">
        <v>62</v>
      </c>
      <c r="B56" s="326"/>
      <c r="C56" s="125">
        <v>18000000</v>
      </c>
      <c r="D56" s="150"/>
      <c r="E56" s="150"/>
      <c r="F56" s="150"/>
      <c r="G56" s="150"/>
    </row>
    <row r="57" spans="1:9" ht="25.5" x14ac:dyDescent="0.2">
      <c r="A57" s="224" t="s">
        <v>658</v>
      </c>
      <c r="B57" s="224" t="s">
        <v>140</v>
      </c>
      <c r="C57" s="367">
        <v>18000000</v>
      </c>
      <c r="D57" s="126">
        <v>40969</v>
      </c>
      <c r="E57" s="126">
        <v>41061</v>
      </c>
      <c r="F57" s="126">
        <v>41091</v>
      </c>
      <c r="G57" s="126">
        <v>41153</v>
      </c>
    </row>
    <row r="58" spans="1:9" s="184" customFormat="1" x14ac:dyDescent="0.2">
      <c r="A58" s="326" t="s">
        <v>64</v>
      </c>
      <c r="B58" s="326"/>
      <c r="C58" s="125">
        <v>60000000</v>
      </c>
      <c r="D58" s="147"/>
      <c r="E58" s="147"/>
      <c r="F58" s="147"/>
      <c r="G58" s="147"/>
    </row>
    <row r="59" spans="1:9" ht="25.5" x14ac:dyDescent="0.2">
      <c r="A59" s="224" t="s">
        <v>659</v>
      </c>
      <c r="B59" s="224" t="s">
        <v>618</v>
      </c>
      <c r="C59" s="367">
        <v>5000000</v>
      </c>
      <c r="D59" s="126">
        <v>40969</v>
      </c>
      <c r="E59" s="126">
        <v>41061</v>
      </c>
      <c r="F59" s="126">
        <v>41091</v>
      </c>
      <c r="G59" s="126">
        <v>41153</v>
      </c>
      <c r="I59" s="185"/>
    </row>
    <row r="60" spans="1:9" ht="25.5" x14ac:dyDescent="0.2">
      <c r="A60" s="224" t="s">
        <v>660</v>
      </c>
      <c r="B60" s="224" t="s">
        <v>140</v>
      </c>
      <c r="C60" s="367">
        <v>5000000</v>
      </c>
      <c r="D60" s="126">
        <v>40969</v>
      </c>
      <c r="E60" s="126">
        <v>41061</v>
      </c>
      <c r="F60" s="126">
        <v>41091</v>
      </c>
      <c r="G60" s="126">
        <v>41153</v>
      </c>
    </row>
    <row r="61" spans="1:9" ht="25.5" x14ac:dyDescent="0.2">
      <c r="A61" s="224" t="s">
        <v>661</v>
      </c>
      <c r="B61" s="224" t="s">
        <v>662</v>
      </c>
      <c r="C61" s="367">
        <v>5000000</v>
      </c>
      <c r="D61" s="126">
        <v>40969</v>
      </c>
      <c r="E61" s="126">
        <v>41061</v>
      </c>
      <c r="F61" s="126">
        <v>41091</v>
      </c>
      <c r="G61" s="126">
        <v>41153</v>
      </c>
    </row>
    <row r="62" spans="1:9" ht="25.5" x14ac:dyDescent="0.2">
      <c r="A62" s="224" t="s">
        <v>663</v>
      </c>
      <c r="B62" s="224" t="s">
        <v>614</v>
      </c>
      <c r="C62" s="367">
        <v>25000000</v>
      </c>
      <c r="D62" s="126">
        <v>40969</v>
      </c>
      <c r="E62" s="126">
        <v>41061</v>
      </c>
      <c r="F62" s="126">
        <v>41091</v>
      </c>
      <c r="G62" s="126">
        <v>41153</v>
      </c>
    </row>
    <row r="63" spans="1:9" ht="25.5" x14ac:dyDescent="0.2">
      <c r="A63" s="224" t="s">
        <v>664</v>
      </c>
      <c r="B63" s="224" t="s">
        <v>616</v>
      </c>
      <c r="C63" s="367">
        <v>20000000</v>
      </c>
      <c r="D63" s="126">
        <v>40969</v>
      </c>
      <c r="E63" s="126">
        <v>41061</v>
      </c>
      <c r="F63" s="126">
        <v>41091</v>
      </c>
      <c r="G63" s="126">
        <v>41153</v>
      </c>
    </row>
    <row r="64" spans="1:9" s="184" customFormat="1" ht="25.5" x14ac:dyDescent="0.2">
      <c r="A64" s="326" t="s">
        <v>420</v>
      </c>
      <c r="B64" s="326"/>
      <c r="C64" s="125">
        <v>20000000</v>
      </c>
      <c r="D64" s="147"/>
      <c r="E64" s="147"/>
      <c r="F64" s="147"/>
      <c r="G64" s="147"/>
    </row>
    <row r="65" spans="1:8" ht="38.25" x14ac:dyDescent="0.2">
      <c r="A65" s="224" t="s">
        <v>665</v>
      </c>
      <c r="B65" s="224" t="s">
        <v>666</v>
      </c>
      <c r="C65" s="367">
        <v>20000000</v>
      </c>
      <c r="D65" s="126">
        <v>40969</v>
      </c>
      <c r="E65" s="126">
        <v>41061</v>
      </c>
      <c r="F65" s="126">
        <v>41091</v>
      </c>
      <c r="G65" s="126">
        <v>41153</v>
      </c>
    </row>
    <row r="66" spans="1:8" ht="25.5" x14ac:dyDescent="0.2">
      <c r="A66" s="351" t="s">
        <v>66</v>
      </c>
      <c r="B66" s="351"/>
      <c r="C66" s="123">
        <f>+C67+C71</f>
        <v>31000000</v>
      </c>
      <c r="D66" s="149"/>
      <c r="E66" s="149"/>
      <c r="F66" s="149"/>
      <c r="G66" s="149"/>
    </row>
    <row r="67" spans="1:8" s="184" customFormat="1" ht="25.5" x14ac:dyDescent="0.2">
      <c r="A67" s="354" t="s">
        <v>67</v>
      </c>
      <c r="B67" s="354"/>
      <c r="C67" s="368">
        <v>30000000</v>
      </c>
      <c r="D67" s="151"/>
      <c r="E67" s="151"/>
      <c r="F67" s="151"/>
      <c r="G67" s="151"/>
    </row>
    <row r="68" spans="1:8" ht="25.5" x14ac:dyDescent="0.2">
      <c r="A68" s="355" t="s">
        <v>667</v>
      </c>
      <c r="B68" s="355" t="s">
        <v>608</v>
      </c>
      <c r="C68" s="367">
        <v>14000000</v>
      </c>
      <c r="D68" s="126">
        <v>40969</v>
      </c>
      <c r="E68" s="126">
        <v>41061</v>
      </c>
      <c r="F68" s="126">
        <v>41091</v>
      </c>
      <c r="G68" s="126">
        <v>41153</v>
      </c>
    </row>
    <row r="69" spans="1:8" ht="25.5" x14ac:dyDescent="0.2">
      <c r="A69" s="355" t="s">
        <v>668</v>
      </c>
      <c r="B69" s="355" t="s">
        <v>140</v>
      </c>
      <c r="C69" s="367">
        <v>8000000</v>
      </c>
      <c r="D69" s="126">
        <v>40940</v>
      </c>
      <c r="E69" s="126">
        <v>40940</v>
      </c>
      <c r="F69" s="126">
        <v>40969</v>
      </c>
      <c r="G69" s="126">
        <v>41244</v>
      </c>
    </row>
    <row r="70" spans="1:8" ht="25.5" x14ac:dyDescent="0.2">
      <c r="A70" s="355" t="s">
        <v>669</v>
      </c>
      <c r="B70" s="355" t="s">
        <v>622</v>
      </c>
      <c r="C70" s="367">
        <v>8000000</v>
      </c>
      <c r="D70" s="126">
        <v>40940</v>
      </c>
      <c r="E70" s="126">
        <v>40940</v>
      </c>
      <c r="F70" s="126">
        <v>40969</v>
      </c>
      <c r="G70" s="126">
        <v>41244</v>
      </c>
    </row>
    <row r="71" spans="1:8" s="184" customFormat="1" x14ac:dyDescent="0.2">
      <c r="A71" s="354" t="s">
        <v>75</v>
      </c>
      <c r="B71" s="356"/>
      <c r="C71" s="125">
        <v>1000000</v>
      </c>
      <c r="D71" s="147"/>
      <c r="E71" s="147"/>
      <c r="F71" s="147"/>
      <c r="G71" s="147"/>
    </row>
    <row r="72" spans="1:8" ht="25.5" x14ac:dyDescent="0.2">
      <c r="A72" s="355" t="s">
        <v>670</v>
      </c>
      <c r="B72" s="305" t="s">
        <v>666</v>
      </c>
      <c r="C72" s="367">
        <v>1000000</v>
      </c>
      <c r="D72" s="126">
        <v>40969</v>
      </c>
      <c r="E72" s="126">
        <v>41061</v>
      </c>
      <c r="F72" s="126">
        <v>41091</v>
      </c>
      <c r="G72" s="126">
        <v>41244</v>
      </c>
    </row>
    <row r="73" spans="1:8" ht="25.5" x14ac:dyDescent="0.2">
      <c r="A73" s="351" t="s">
        <v>77</v>
      </c>
      <c r="B73" s="351"/>
      <c r="C73" s="132">
        <f>SUM(C74:C74)</f>
        <v>150000000</v>
      </c>
      <c r="D73" s="149"/>
      <c r="E73" s="149"/>
      <c r="F73" s="149"/>
      <c r="G73" s="149"/>
    </row>
    <row r="74" spans="1:8" s="184" customFormat="1" x14ac:dyDescent="0.2">
      <c r="A74" s="354" t="s">
        <v>78</v>
      </c>
      <c r="B74" s="356"/>
      <c r="C74" s="125">
        <f>+C75+C76+C77+C78</f>
        <v>150000000</v>
      </c>
      <c r="D74" s="147"/>
      <c r="E74" s="147"/>
      <c r="F74" s="147"/>
      <c r="G74" s="147"/>
    </row>
    <row r="75" spans="1:8" ht="25.5" x14ac:dyDescent="0.2">
      <c r="A75" s="355" t="s">
        <v>671</v>
      </c>
      <c r="B75" s="305" t="s">
        <v>237</v>
      </c>
      <c r="C75" s="367">
        <v>40000000</v>
      </c>
      <c r="D75" s="126">
        <v>40969</v>
      </c>
      <c r="E75" s="126">
        <v>41061</v>
      </c>
      <c r="F75" s="126">
        <v>41091</v>
      </c>
      <c r="G75" s="126">
        <v>41153</v>
      </c>
    </row>
    <row r="76" spans="1:8" ht="25.5" x14ac:dyDescent="0.2">
      <c r="A76" s="355" t="s">
        <v>672</v>
      </c>
      <c r="B76" s="305" t="s">
        <v>616</v>
      </c>
      <c r="C76" s="367">
        <v>40000000</v>
      </c>
      <c r="D76" s="126">
        <v>40969</v>
      </c>
      <c r="E76" s="126">
        <v>41061</v>
      </c>
      <c r="F76" s="126">
        <v>41091</v>
      </c>
      <c r="G76" s="126">
        <v>41153</v>
      </c>
    </row>
    <row r="77" spans="1:8" ht="25.5" x14ac:dyDescent="0.2">
      <c r="A77" s="355" t="s">
        <v>673</v>
      </c>
      <c r="B77" s="305" t="s">
        <v>662</v>
      </c>
      <c r="C77" s="367">
        <v>40000000</v>
      </c>
      <c r="D77" s="126">
        <v>40969</v>
      </c>
      <c r="E77" s="126">
        <v>41061</v>
      </c>
      <c r="F77" s="126">
        <v>41091</v>
      </c>
      <c r="G77" s="126">
        <v>41153</v>
      </c>
    </row>
    <row r="78" spans="1:8" ht="25.5" x14ac:dyDescent="0.2">
      <c r="A78" s="355" t="s">
        <v>674</v>
      </c>
      <c r="B78" s="305" t="s">
        <v>618</v>
      </c>
      <c r="C78" s="367">
        <v>30000000</v>
      </c>
      <c r="D78" s="126">
        <v>40969</v>
      </c>
      <c r="E78" s="126">
        <v>41061</v>
      </c>
      <c r="F78" s="126">
        <v>41091</v>
      </c>
      <c r="G78" s="126">
        <v>41153</v>
      </c>
    </row>
    <row r="79" spans="1:8" ht="25.5" x14ac:dyDescent="0.2">
      <c r="A79" s="351" t="s">
        <v>675</v>
      </c>
      <c r="B79" s="351"/>
      <c r="C79" s="369"/>
      <c r="D79" s="149"/>
      <c r="E79" s="149"/>
      <c r="F79" s="149"/>
      <c r="G79" s="149"/>
    </row>
    <row r="80" spans="1:8" s="184" customFormat="1" ht="25.5" x14ac:dyDescent="0.2">
      <c r="A80" s="326" t="s">
        <v>676</v>
      </c>
      <c r="B80" s="326"/>
      <c r="C80" s="125">
        <v>30000000</v>
      </c>
      <c r="D80" s="186"/>
      <c r="E80" s="186"/>
      <c r="F80" s="186"/>
      <c r="G80" s="186"/>
      <c r="H80" s="187"/>
    </row>
    <row r="81" spans="1:7" ht="25.5" x14ac:dyDescent="0.2">
      <c r="A81" s="224" t="s">
        <v>676</v>
      </c>
      <c r="B81" s="224" t="s">
        <v>666</v>
      </c>
      <c r="C81" s="370">
        <v>30000000</v>
      </c>
      <c r="D81" s="126">
        <v>41000</v>
      </c>
      <c r="E81" s="126">
        <v>41061</v>
      </c>
      <c r="F81" s="126">
        <v>41091</v>
      </c>
      <c r="G81" s="126">
        <v>41153</v>
      </c>
    </row>
    <row r="82" spans="1:7" ht="38.25" x14ac:dyDescent="0.2">
      <c r="A82" s="351" t="s">
        <v>357</v>
      </c>
      <c r="B82" s="351"/>
      <c r="C82" s="369">
        <f>+C83+C88+C93+C98+C112+C116</f>
        <v>655000000</v>
      </c>
      <c r="D82" s="149"/>
      <c r="E82" s="149"/>
      <c r="F82" s="149"/>
      <c r="G82" s="149"/>
    </row>
    <row r="83" spans="1:7" s="184" customFormat="1" ht="25.5" x14ac:dyDescent="0.2">
      <c r="A83" s="326" t="s">
        <v>360</v>
      </c>
      <c r="B83" s="326"/>
      <c r="C83" s="371">
        <v>197000000</v>
      </c>
      <c r="D83" s="186"/>
      <c r="E83" s="186"/>
      <c r="F83" s="186"/>
      <c r="G83" s="186"/>
    </row>
    <row r="84" spans="1:7" ht="25.5" x14ac:dyDescent="0.2">
      <c r="A84" s="224" t="s">
        <v>677</v>
      </c>
      <c r="B84" s="224" t="s">
        <v>666</v>
      </c>
      <c r="C84" s="367">
        <v>5000000</v>
      </c>
      <c r="D84" s="126">
        <v>41000</v>
      </c>
      <c r="E84" s="126">
        <v>41061</v>
      </c>
      <c r="F84" s="126">
        <v>41091</v>
      </c>
      <c r="G84" s="126">
        <v>41153</v>
      </c>
    </row>
    <row r="85" spans="1:7" ht="25.5" x14ac:dyDescent="0.2">
      <c r="A85" s="224" t="s">
        <v>678</v>
      </c>
      <c r="B85" s="224" t="s">
        <v>666</v>
      </c>
      <c r="C85" s="367">
        <v>120000000</v>
      </c>
      <c r="D85" s="126">
        <v>41000</v>
      </c>
      <c r="E85" s="126">
        <v>41061</v>
      </c>
      <c r="F85" s="126">
        <v>41091</v>
      </c>
      <c r="G85" s="126">
        <v>41153</v>
      </c>
    </row>
    <row r="86" spans="1:7" ht="25.5" x14ac:dyDescent="0.2">
      <c r="A86" s="224" t="s">
        <v>679</v>
      </c>
      <c r="B86" s="224" t="s">
        <v>616</v>
      </c>
      <c r="C86" s="367">
        <v>57000000</v>
      </c>
      <c r="D86" s="126">
        <v>41000</v>
      </c>
      <c r="E86" s="126">
        <v>41061</v>
      </c>
      <c r="F86" s="126">
        <v>41091</v>
      </c>
      <c r="G86" s="126">
        <v>41153</v>
      </c>
    </row>
    <row r="87" spans="1:7" ht="25.5" x14ac:dyDescent="0.2">
      <c r="A87" s="224" t="s">
        <v>680</v>
      </c>
      <c r="B87" s="224" t="s">
        <v>666</v>
      </c>
      <c r="C87" s="367">
        <v>15000000</v>
      </c>
      <c r="D87" s="126">
        <v>41000</v>
      </c>
      <c r="E87" s="126">
        <v>41061</v>
      </c>
      <c r="F87" s="126">
        <v>41091</v>
      </c>
      <c r="G87" s="126">
        <v>41153</v>
      </c>
    </row>
    <row r="88" spans="1:7" s="184" customFormat="1" ht="25.5" x14ac:dyDescent="0.2">
      <c r="A88" s="326" t="s">
        <v>362</v>
      </c>
      <c r="B88" s="326"/>
      <c r="C88" s="371">
        <v>168000000</v>
      </c>
      <c r="D88" s="186"/>
      <c r="E88" s="186"/>
      <c r="F88" s="186"/>
      <c r="G88" s="186"/>
    </row>
    <row r="89" spans="1:7" x14ac:dyDescent="0.2">
      <c r="A89" s="224" t="s">
        <v>681</v>
      </c>
      <c r="B89" s="224" t="s">
        <v>666</v>
      </c>
      <c r="C89" s="367">
        <v>68000000</v>
      </c>
      <c r="D89" s="126">
        <v>41000</v>
      </c>
      <c r="E89" s="126">
        <v>41061</v>
      </c>
      <c r="F89" s="126">
        <v>41091</v>
      </c>
      <c r="G89" s="126">
        <v>41153</v>
      </c>
    </row>
    <row r="90" spans="1:7" x14ac:dyDescent="0.2">
      <c r="A90" s="224" t="s">
        <v>682</v>
      </c>
      <c r="B90" s="224" t="s">
        <v>666</v>
      </c>
      <c r="C90" s="367">
        <v>10000000</v>
      </c>
      <c r="D90" s="126">
        <v>41000</v>
      </c>
      <c r="E90" s="126">
        <v>41061</v>
      </c>
      <c r="F90" s="126">
        <v>41091</v>
      </c>
      <c r="G90" s="126">
        <v>41153</v>
      </c>
    </row>
    <row r="91" spans="1:7" x14ac:dyDescent="0.2">
      <c r="A91" s="224" t="s">
        <v>683</v>
      </c>
      <c r="B91" s="224" t="s">
        <v>666</v>
      </c>
      <c r="C91" s="367">
        <v>70000000</v>
      </c>
      <c r="D91" s="126">
        <v>41000</v>
      </c>
      <c r="E91" s="126">
        <v>41061</v>
      </c>
      <c r="F91" s="126">
        <v>41091</v>
      </c>
      <c r="G91" s="126">
        <v>41153</v>
      </c>
    </row>
    <row r="92" spans="1:7" x14ac:dyDescent="0.2">
      <c r="A92" s="224" t="s">
        <v>684</v>
      </c>
      <c r="B92" s="224" t="s">
        <v>666</v>
      </c>
      <c r="C92" s="367">
        <v>20000000</v>
      </c>
      <c r="D92" s="126">
        <v>41000</v>
      </c>
      <c r="E92" s="126">
        <v>41061</v>
      </c>
      <c r="F92" s="126">
        <v>41091</v>
      </c>
      <c r="G92" s="126">
        <v>41153</v>
      </c>
    </row>
    <row r="93" spans="1:7" s="184" customFormat="1" x14ac:dyDescent="0.2">
      <c r="A93" s="326" t="s">
        <v>363</v>
      </c>
      <c r="B93" s="326"/>
      <c r="C93" s="371">
        <v>10000000</v>
      </c>
      <c r="D93" s="186"/>
      <c r="E93" s="186"/>
      <c r="F93" s="186"/>
      <c r="G93" s="186"/>
    </row>
    <row r="94" spans="1:7" ht="25.5" x14ac:dyDescent="0.2">
      <c r="A94" s="224" t="s">
        <v>685</v>
      </c>
      <c r="B94" s="224" t="s">
        <v>237</v>
      </c>
      <c r="C94" s="367">
        <v>5000000</v>
      </c>
      <c r="D94" s="126">
        <v>41000</v>
      </c>
      <c r="E94" s="126">
        <v>41061</v>
      </c>
      <c r="F94" s="126">
        <v>41091</v>
      </c>
      <c r="G94" s="126">
        <v>41153</v>
      </c>
    </row>
    <row r="95" spans="1:7" ht="25.5" x14ac:dyDescent="0.2">
      <c r="A95" s="224" t="s">
        <v>686</v>
      </c>
      <c r="B95" s="224" t="s">
        <v>614</v>
      </c>
      <c r="C95" s="367">
        <v>2500000</v>
      </c>
      <c r="D95" s="126">
        <v>41000</v>
      </c>
      <c r="E95" s="126">
        <v>41061</v>
      </c>
      <c r="F95" s="126">
        <v>41091</v>
      </c>
      <c r="G95" s="126">
        <v>41153</v>
      </c>
    </row>
    <row r="96" spans="1:7" ht="25.5" x14ac:dyDescent="0.2">
      <c r="A96" s="224" t="s">
        <v>687</v>
      </c>
      <c r="B96" s="224" t="s">
        <v>616</v>
      </c>
      <c r="C96" s="367">
        <v>1000000</v>
      </c>
      <c r="D96" s="126">
        <v>41000</v>
      </c>
      <c r="E96" s="126">
        <v>41061</v>
      </c>
      <c r="F96" s="126">
        <v>41091</v>
      </c>
      <c r="G96" s="126">
        <v>41153</v>
      </c>
    </row>
    <row r="97" spans="1:7" ht="25.5" x14ac:dyDescent="0.2">
      <c r="A97" s="224" t="s">
        <v>688</v>
      </c>
      <c r="B97" s="224" t="s">
        <v>140</v>
      </c>
      <c r="C97" s="367">
        <v>1500000</v>
      </c>
      <c r="D97" s="126">
        <v>41000</v>
      </c>
      <c r="E97" s="126">
        <v>41061</v>
      </c>
      <c r="F97" s="126">
        <v>41091</v>
      </c>
      <c r="G97" s="126">
        <v>41153</v>
      </c>
    </row>
    <row r="98" spans="1:7" s="184" customFormat="1" x14ac:dyDescent="0.2">
      <c r="A98" s="326" t="s">
        <v>364</v>
      </c>
      <c r="B98" s="326"/>
      <c r="C98" s="371">
        <v>80000000</v>
      </c>
      <c r="D98" s="186"/>
      <c r="E98" s="186"/>
      <c r="F98" s="186"/>
      <c r="G98" s="186"/>
    </row>
    <row r="99" spans="1:7" ht="25.5" x14ac:dyDescent="0.2">
      <c r="A99" s="224" t="s">
        <v>689</v>
      </c>
      <c r="B99" s="224" t="s">
        <v>690</v>
      </c>
      <c r="C99" s="367">
        <v>3000000</v>
      </c>
      <c r="D99" s="126">
        <v>40940</v>
      </c>
      <c r="E99" s="126">
        <v>40940</v>
      </c>
      <c r="F99" s="126">
        <v>40969</v>
      </c>
      <c r="G99" s="126">
        <v>41244</v>
      </c>
    </row>
    <row r="100" spans="1:7" ht="25.5" x14ac:dyDescent="0.2">
      <c r="A100" s="224" t="s">
        <v>691</v>
      </c>
      <c r="B100" s="224" t="s">
        <v>692</v>
      </c>
      <c r="C100" s="367">
        <v>3000000</v>
      </c>
      <c r="D100" s="126">
        <v>40940</v>
      </c>
      <c r="E100" s="126">
        <v>40940</v>
      </c>
      <c r="F100" s="126">
        <v>40969</v>
      </c>
      <c r="G100" s="126">
        <v>41244</v>
      </c>
    </row>
    <row r="101" spans="1:7" ht="25.5" x14ac:dyDescent="0.2">
      <c r="A101" s="224" t="s">
        <v>693</v>
      </c>
      <c r="B101" s="224" t="s">
        <v>652</v>
      </c>
      <c r="C101" s="367">
        <v>4000000</v>
      </c>
      <c r="D101" s="126">
        <v>40940</v>
      </c>
      <c r="E101" s="126">
        <v>40940</v>
      </c>
      <c r="F101" s="126">
        <v>40969</v>
      </c>
      <c r="G101" s="126">
        <v>41244</v>
      </c>
    </row>
    <row r="102" spans="1:7" x14ac:dyDescent="0.2">
      <c r="A102" s="224" t="s">
        <v>694</v>
      </c>
      <c r="B102" s="224" t="s">
        <v>695</v>
      </c>
      <c r="C102" s="367">
        <v>8000000</v>
      </c>
      <c r="D102" s="126">
        <v>40940</v>
      </c>
      <c r="E102" s="126">
        <v>40940</v>
      </c>
      <c r="F102" s="126">
        <v>40969</v>
      </c>
      <c r="G102" s="126">
        <v>41244</v>
      </c>
    </row>
    <row r="103" spans="1:7" x14ac:dyDescent="0.2">
      <c r="A103" s="224" t="s">
        <v>696</v>
      </c>
      <c r="B103" s="224" t="s">
        <v>608</v>
      </c>
      <c r="C103" s="367">
        <v>5000000</v>
      </c>
      <c r="D103" s="126">
        <v>40940</v>
      </c>
      <c r="E103" s="126">
        <v>40940</v>
      </c>
      <c r="F103" s="126">
        <v>40969</v>
      </c>
      <c r="G103" s="126">
        <v>41244</v>
      </c>
    </row>
    <row r="104" spans="1:7" ht="25.5" x14ac:dyDescent="0.2">
      <c r="A104" s="224" t="s">
        <v>697</v>
      </c>
      <c r="B104" s="224" t="s">
        <v>698</v>
      </c>
      <c r="C104" s="367">
        <v>8000000</v>
      </c>
      <c r="D104" s="126">
        <v>40940</v>
      </c>
      <c r="E104" s="126">
        <v>40940</v>
      </c>
      <c r="F104" s="126">
        <v>40969</v>
      </c>
      <c r="G104" s="126">
        <v>41244</v>
      </c>
    </row>
    <row r="105" spans="1:7" x14ac:dyDescent="0.2">
      <c r="A105" s="224" t="s">
        <v>699</v>
      </c>
      <c r="B105" s="224" t="s">
        <v>618</v>
      </c>
      <c r="C105" s="367">
        <v>8000000</v>
      </c>
      <c r="D105" s="126">
        <v>40940</v>
      </c>
      <c r="E105" s="126">
        <v>40940</v>
      </c>
      <c r="F105" s="126">
        <v>40969</v>
      </c>
      <c r="G105" s="126">
        <v>41244</v>
      </c>
    </row>
    <row r="106" spans="1:7" x14ac:dyDescent="0.2">
      <c r="A106" s="224" t="s">
        <v>700</v>
      </c>
      <c r="B106" s="224" t="s">
        <v>140</v>
      </c>
      <c r="C106" s="367">
        <v>5000000</v>
      </c>
      <c r="D106" s="126">
        <v>40940</v>
      </c>
      <c r="E106" s="126">
        <v>40940</v>
      </c>
      <c r="F106" s="126">
        <v>40969</v>
      </c>
      <c r="G106" s="126">
        <v>41244</v>
      </c>
    </row>
    <row r="107" spans="1:7" x14ac:dyDescent="0.2">
      <c r="A107" s="224" t="s">
        <v>701</v>
      </c>
      <c r="B107" s="224" t="s">
        <v>622</v>
      </c>
      <c r="C107" s="367">
        <v>5000000</v>
      </c>
      <c r="D107" s="126">
        <v>40940</v>
      </c>
      <c r="E107" s="126">
        <v>40940</v>
      </c>
      <c r="F107" s="126">
        <v>40969</v>
      </c>
      <c r="G107" s="126">
        <v>41244</v>
      </c>
    </row>
    <row r="108" spans="1:7" x14ac:dyDescent="0.2">
      <c r="A108" s="224" t="s">
        <v>702</v>
      </c>
      <c r="B108" s="224" t="s">
        <v>237</v>
      </c>
      <c r="C108" s="367">
        <v>11000000</v>
      </c>
      <c r="D108" s="126">
        <v>40940</v>
      </c>
      <c r="E108" s="126">
        <v>40940</v>
      </c>
      <c r="F108" s="126">
        <v>40969</v>
      </c>
      <c r="G108" s="126">
        <v>41244</v>
      </c>
    </row>
    <row r="109" spans="1:7" x14ac:dyDescent="0.2">
      <c r="A109" s="224" t="s">
        <v>703</v>
      </c>
      <c r="B109" s="224" t="s">
        <v>704</v>
      </c>
      <c r="C109" s="367">
        <v>14000000</v>
      </c>
      <c r="D109" s="126">
        <v>40940</v>
      </c>
      <c r="E109" s="126">
        <v>40940</v>
      </c>
      <c r="F109" s="126">
        <v>40969</v>
      </c>
      <c r="G109" s="126">
        <v>41244</v>
      </c>
    </row>
    <row r="110" spans="1:7" x14ac:dyDescent="0.2">
      <c r="A110" s="224" t="s">
        <v>705</v>
      </c>
      <c r="B110" s="224" t="s">
        <v>706</v>
      </c>
      <c r="C110" s="367">
        <v>3000000</v>
      </c>
      <c r="D110" s="126">
        <v>40940</v>
      </c>
      <c r="E110" s="126">
        <v>40940</v>
      </c>
      <c r="F110" s="126">
        <v>40969</v>
      </c>
      <c r="G110" s="126">
        <v>41244</v>
      </c>
    </row>
    <row r="111" spans="1:7" x14ac:dyDescent="0.2">
      <c r="A111" s="224" t="s">
        <v>707</v>
      </c>
      <c r="B111" s="224" t="s">
        <v>140</v>
      </c>
      <c r="C111" s="367">
        <v>3000000</v>
      </c>
      <c r="D111" s="126">
        <v>40940</v>
      </c>
      <c r="E111" s="126">
        <v>40940</v>
      </c>
      <c r="F111" s="126">
        <v>40969</v>
      </c>
      <c r="G111" s="126">
        <v>41244</v>
      </c>
    </row>
    <row r="112" spans="1:7" s="184" customFormat="1" ht="51" x14ac:dyDescent="0.2">
      <c r="A112" s="326" t="s">
        <v>421</v>
      </c>
      <c r="B112" s="326"/>
      <c r="C112" s="371">
        <v>20000000</v>
      </c>
      <c r="D112" s="186"/>
      <c r="E112" s="186"/>
      <c r="F112" s="186"/>
      <c r="G112" s="186"/>
    </row>
    <row r="113" spans="1:7" ht="25.5" x14ac:dyDescent="0.2">
      <c r="A113" s="224" t="s">
        <v>708</v>
      </c>
      <c r="B113" s="224" t="s">
        <v>666</v>
      </c>
      <c r="C113" s="367">
        <v>20000000</v>
      </c>
      <c r="D113" s="126">
        <v>40909</v>
      </c>
      <c r="E113" s="126">
        <v>40940</v>
      </c>
      <c r="F113" s="126">
        <v>40969</v>
      </c>
      <c r="G113" s="126">
        <v>41244</v>
      </c>
    </row>
    <row r="114" spans="1:7" s="184" customFormat="1" ht="25.5" x14ac:dyDescent="0.2">
      <c r="A114" s="326" t="s">
        <v>709</v>
      </c>
      <c r="B114" s="326"/>
      <c r="C114" s="371">
        <v>2000000</v>
      </c>
      <c r="D114" s="186"/>
      <c r="E114" s="186"/>
      <c r="F114" s="186"/>
      <c r="G114" s="186"/>
    </row>
    <row r="115" spans="1:7" ht="25.5" x14ac:dyDescent="0.2">
      <c r="A115" s="352" t="s">
        <v>709</v>
      </c>
      <c r="B115" s="224" t="s">
        <v>666</v>
      </c>
      <c r="C115" s="370">
        <v>2000000</v>
      </c>
      <c r="D115" s="126">
        <v>41000</v>
      </c>
      <c r="E115" s="126">
        <v>41061</v>
      </c>
      <c r="F115" s="126">
        <v>41091</v>
      </c>
      <c r="G115" s="126">
        <v>41153</v>
      </c>
    </row>
    <row r="116" spans="1:7" s="184" customFormat="1" ht="38.25" x14ac:dyDescent="0.2">
      <c r="A116" s="326" t="s">
        <v>365</v>
      </c>
      <c r="B116" s="326"/>
      <c r="C116" s="371">
        <v>180000000</v>
      </c>
      <c r="D116" s="186"/>
      <c r="E116" s="186"/>
      <c r="F116" s="186"/>
      <c r="G116" s="186"/>
    </row>
    <row r="117" spans="1:7" ht="25.5" x14ac:dyDescent="0.2">
      <c r="A117" s="224" t="s">
        <v>710</v>
      </c>
      <c r="B117" s="224" t="s">
        <v>666</v>
      </c>
      <c r="C117" s="370">
        <v>50000000</v>
      </c>
      <c r="D117" s="126">
        <v>41000</v>
      </c>
      <c r="E117" s="126">
        <v>41061</v>
      </c>
      <c r="F117" s="126">
        <v>41091</v>
      </c>
      <c r="G117" s="126">
        <v>41153</v>
      </c>
    </row>
    <row r="118" spans="1:7" ht="25.5" x14ac:dyDescent="0.2">
      <c r="A118" s="224" t="s">
        <v>711</v>
      </c>
      <c r="B118" s="224" t="s">
        <v>666</v>
      </c>
      <c r="C118" s="370">
        <v>40000000</v>
      </c>
      <c r="D118" s="126">
        <v>41000</v>
      </c>
      <c r="E118" s="126">
        <v>41061</v>
      </c>
      <c r="F118" s="126">
        <v>41091</v>
      </c>
      <c r="G118" s="126">
        <v>41153</v>
      </c>
    </row>
    <row r="119" spans="1:7" ht="25.5" x14ac:dyDescent="0.2">
      <c r="A119" s="224" t="s">
        <v>712</v>
      </c>
      <c r="B119" s="224" t="s">
        <v>666</v>
      </c>
      <c r="C119" s="370">
        <v>40000000</v>
      </c>
      <c r="D119" s="126">
        <v>41000</v>
      </c>
      <c r="E119" s="126">
        <v>41061</v>
      </c>
      <c r="F119" s="126">
        <v>41091</v>
      </c>
      <c r="G119" s="126">
        <v>41153</v>
      </c>
    </row>
    <row r="120" spans="1:7" ht="25.5" x14ac:dyDescent="0.2">
      <c r="A120" s="224" t="s">
        <v>713</v>
      </c>
      <c r="B120" s="224" t="s">
        <v>666</v>
      </c>
      <c r="C120" s="370">
        <v>50000000</v>
      </c>
      <c r="D120" s="126">
        <v>41000</v>
      </c>
      <c r="E120" s="126">
        <v>41061</v>
      </c>
      <c r="F120" s="126">
        <v>41091</v>
      </c>
      <c r="G120" s="126">
        <v>41153</v>
      </c>
    </row>
    <row r="121" spans="1:7" s="184" customFormat="1" ht="25.5" x14ac:dyDescent="0.2">
      <c r="A121" s="326" t="s">
        <v>714</v>
      </c>
      <c r="B121" s="326"/>
      <c r="C121" s="371">
        <v>10000000</v>
      </c>
      <c r="D121" s="186"/>
      <c r="E121" s="186"/>
      <c r="F121" s="186"/>
      <c r="G121" s="186"/>
    </row>
    <row r="122" spans="1:7" ht="25.5" x14ac:dyDescent="0.2">
      <c r="A122" s="352" t="s">
        <v>714</v>
      </c>
      <c r="B122" s="224" t="s">
        <v>666</v>
      </c>
      <c r="C122" s="367">
        <v>10000000</v>
      </c>
      <c r="D122" s="126">
        <v>41000</v>
      </c>
      <c r="E122" s="126">
        <v>41061</v>
      </c>
      <c r="F122" s="126">
        <v>41091</v>
      </c>
      <c r="G122" s="126">
        <v>41153</v>
      </c>
    </row>
    <row r="123" spans="1:7" ht="25.5" x14ac:dyDescent="0.2">
      <c r="A123" s="357" t="s">
        <v>367</v>
      </c>
      <c r="B123" s="357"/>
      <c r="C123" s="372">
        <f>+C124+C126+C128+C132+C134</f>
        <v>81000000</v>
      </c>
      <c r="D123" s="152"/>
      <c r="E123" s="152"/>
      <c r="F123" s="152"/>
      <c r="G123" s="152"/>
    </row>
    <row r="124" spans="1:7" s="184" customFormat="1" ht="25.5" x14ac:dyDescent="0.2">
      <c r="A124" s="326" t="s">
        <v>368</v>
      </c>
      <c r="B124" s="326"/>
      <c r="C124" s="371">
        <v>25000000</v>
      </c>
      <c r="D124" s="186"/>
      <c r="E124" s="186"/>
      <c r="F124" s="186"/>
      <c r="G124" s="186"/>
    </row>
    <row r="125" spans="1:7" ht="38.25" x14ac:dyDescent="0.2">
      <c r="A125" s="224" t="s">
        <v>715</v>
      </c>
      <c r="B125" s="224" t="s">
        <v>666</v>
      </c>
      <c r="C125" s="367">
        <v>25000000</v>
      </c>
      <c r="D125" s="126">
        <v>41000</v>
      </c>
      <c r="E125" s="126">
        <v>41061</v>
      </c>
      <c r="F125" s="126">
        <v>41091</v>
      </c>
      <c r="G125" s="126">
        <v>41244</v>
      </c>
    </row>
    <row r="126" spans="1:7" s="184" customFormat="1" ht="25.5" x14ac:dyDescent="0.2">
      <c r="A126" s="326" t="s">
        <v>422</v>
      </c>
      <c r="B126" s="326"/>
      <c r="C126" s="371">
        <v>12000000</v>
      </c>
      <c r="D126" s="186"/>
      <c r="E126" s="186"/>
      <c r="F126" s="186"/>
      <c r="G126" s="186"/>
    </row>
    <row r="127" spans="1:7" ht="38.25" x14ac:dyDescent="0.2">
      <c r="A127" s="224" t="s">
        <v>716</v>
      </c>
      <c r="B127" s="224" t="s">
        <v>666</v>
      </c>
      <c r="C127" s="367">
        <v>12000000</v>
      </c>
      <c r="D127" s="126">
        <v>41000</v>
      </c>
      <c r="E127" s="126">
        <v>41061</v>
      </c>
      <c r="F127" s="126">
        <v>41091</v>
      </c>
      <c r="G127" s="126">
        <v>41153</v>
      </c>
    </row>
    <row r="128" spans="1:7" s="184" customFormat="1" x14ac:dyDescent="0.2">
      <c r="A128" s="326" t="s">
        <v>423</v>
      </c>
      <c r="B128" s="326"/>
      <c r="C128" s="371">
        <v>15000000</v>
      </c>
      <c r="D128" s="186"/>
      <c r="E128" s="186"/>
      <c r="F128" s="186"/>
      <c r="G128" s="186"/>
    </row>
    <row r="129" spans="1:7" ht="38.25" x14ac:dyDescent="0.2">
      <c r="A129" s="224" t="s">
        <v>717</v>
      </c>
      <c r="B129" s="224" t="s">
        <v>666</v>
      </c>
      <c r="C129" s="367">
        <v>7000000</v>
      </c>
      <c r="D129" s="126">
        <v>40940</v>
      </c>
      <c r="E129" s="126">
        <v>40940</v>
      </c>
      <c r="F129" s="126">
        <v>40969</v>
      </c>
      <c r="G129" s="126">
        <v>41244</v>
      </c>
    </row>
    <row r="130" spans="1:7" x14ac:dyDescent="0.2">
      <c r="A130" s="224" t="s">
        <v>718</v>
      </c>
      <c r="B130" s="224" t="s">
        <v>666</v>
      </c>
      <c r="C130" s="367">
        <v>4000000</v>
      </c>
      <c r="D130" s="126">
        <v>40940</v>
      </c>
      <c r="E130" s="126">
        <v>40940</v>
      </c>
      <c r="F130" s="126">
        <v>40969</v>
      </c>
      <c r="G130" s="126">
        <v>41244</v>
      </c>
    </row>
    <row r="131" spans="1:7" x14ac:dyDescent="0.2">
      <c r="A131" s="224" t="s">
        <v>719</v>
      </c>
      <c r="B131" s="224" t="s">
        <v>666</v>
      </c>
      <c r="C131" s="367">
        <v>4000000</v>
      </c>
      <c r="D131" s="126">
        <v>40940</v>
      </c>
      <c r="E131" s="126">
        <v>40940</v>
      </c>
      <c r="F131" s="126">
        <v>40969</v>
      </c>
      <c r="G131" s="126">
        <v>41244</v>
      </c>
    </row>
    <row r="132" spans="1:7" s="184" customFormat="1" ht="25.5" x14ac:dyDescent="0.2">
      <c r="A132" s="326" t="s">
        <v>424</v>
      </c>
      <c r="B132" s="326"/>
      <c r="C132" s="371">
        <v>9000000</v>
      </c>
      <c r="D132" s="186"/>
      <c r="E132" s="186"/>
      <c r="F132" s="186"/>
      <c r="G132" s="186"/>
    </row>
    <row r="133" spans="1:7" x14ac:dyDescent="0.2">
      <c r="A133" s="224" t="s">
        <v>720</v>
      </c>
      <c r="B133" s="224" t="s">
        <v>666</v>
      </c>
      <c r="C133" s="367">
        <v>9000000</v>
      </c>
      <c r="D133" s="126">
        <v>41000</v>
      </c>
      <c r="E133" s="126">
        <v>41061</v>
      </c>
      <c r="F133" s="126">
        <v>41091</v>
      </c>
      <c r="G133" s="126">
        <v>41153</v>
      </c>
    </row>
    <row r="134" spans="1:7" s="184" customFormat="1" ht="38.25" x14ac:dyDescent="0.2">
      <c r="A134" s="326" t="s">
        <v>425</v>
      </c>
      <c r="B134" s="326"/>
      <c r="C134" s="371">
        <v>20000000</v>
      </c>
      <c r="D134" s="186"/>
      <c r="E134" s="186"/>
      <c r="F134" s="186"/>
      <c r="G134" s="186"/>
    </row>
    <row r="135" spans="1:7" ht="25.5" x14ac:dyDescent="0.2">
      <c r="A135" s="224" t="s">
        <v>721</v>
      </c>
      <c r="B135" s="224" t="s">
        <v>666</v>
      </c>
      <c r="C135" s="370">
        <v>20000000</v>
      </c>
      <c r="D135" s="126">
        <v>41000</v>
      </c>
      <c r="E135" s="126">
        <v>41061</v>
      </c>
      <c r="F135" s="126">
        <v>41091</v>
      </c>
      <c r="G135" s="126">
        <v>41153</v>
      </c>
    </row>
    <row r="136" spans="1:7" ht="25.5" x14ac:dyDescent="0.2">
      <c r="A136" s="357" t="s">
        <v>722</v>
      </c>
      <c r="B136" s="357"/>
      <c r="C136" s="372"/>
      <c r="D136" s="152"/>
      <c r="E136" s="152"/>
      <c r="F136" s="152"/>
      <c r="G136" s="152"/>
    </row>
    <row r="137" spans="1:7" s="184" customFormat="1" ht="25.5" x14ac:dyDescent="0.2">
      <c r="A137" s="326" t="s">
        <v>723</v>
      </c>
      <c r="B137" s="326"/>
      <c r="C137" s="371">
        <v>35000000</v>
      </c>
      <c r="D137" s="186"/>
      <c r="E137" s="186"/>
      <c r="F137" s="186"/>
      <c r="G137" s="186"/>
    </row>
    <row r="138" spans="1:7" ht="25.5" x14ac:dyDescent="0.2">
      <c r="A138" s="224" t="s">
        <v>724</v>
      </c>
      <c r="B138" s="224" t="s">
        <v>666</v>
      </c>
      <c r="C138" s="367">
        <v>35000000</v>
      </c>
      <c r="D138" s="126">
        <v>41000</v>
      </c>
      <c r="E138" s="126">
        <v>41061</v>
      </c>
      <c r="F138" s="126">
        <v>41091</v>
      </c>
      <c r="G138" s="126">
        <v>41244</v>
      </c>
    </row>
    <row r="139" spans="1:7" s="184" customFormat="1" ht="25.5" x14ac:dyDescent="0.2">
      <c r="A139" s="326" t="s">
        <v>725</v>
      </c>
      <c r="B139" s="326"/>
      <c r="C139" s="371">
        <v>12000000</v>
      </c>
      <c r="D139" s="186"/>
      <c r="E139" s="186"/>
      <c r="F139" s="186"/>
      <c r="G139" s="186"/>
    </row>
    <row r="140" spans="1:7" ht="38.25" x14ac:dyDescent="0.2">
      <c r="A140" s="224" t="s">
        <v>726</v>
      </c>
      <c r="B140" s="224" t="s">
        <v>666</v>
      </c>
      <c r="C140" s="370">
        <v>12000000</v>
      </c>
      <c r="D140" s="126">
        <v>41000</v>
      </c>
      <c r="E140" s="126">
        <v>41061</v>
      </c>
      <c r="F140" s="126">
        <v>41091</v>
      </c>
      <c r="G140" s="126">
        <v>41244</v>
      </c>
    </row>
    <row r="141" spans="1:7" ht="25.5" x14ac:dyDescent="0.2">
      <c r="A141" s="358" t="s">
        <v>727</v>
      </c>
      <c r="B141" s="358"/>
      <c r="C141" s="139">
        <f>SUM(C143)</f>
        <v>20000000</v>
      </c>
      <c r="D141" s="153"/>
      <c r="E141" s="153"/>
      <c r="F141" s="153"/>
      <c r="G141" s="153"/>
    </row>
    <row r="142" spans="1:7" s="184" customFormat="1" ht="38.25" x14ac:dyDescent="0.2">
      <c r="A142" s="326" t="s">
        <v>728</v>
      </c>
      <c r="B142" s="359"/>
      <c r="C142" s="373">
        <v>20000000</v>
      </c>
      <c r="D142" s="150"/>
      <c r="E142" s="150"/>
      <c r="F142" s="150"/>
      <c r="G142" s="150"/>
    </row>
    <row r="143" spans="1:7" ht="38.25" x14ac:dyDescent="0.2">
      <c r="A143" s="224" t="s">
        <v>728</v>
      </c>
      <c r="B143" s="224" t="s">
        <v>666</v>
      </c>
      <c r="C143" s="367">
        <v>20000000</v>
      </c>
      <c r="D143" s="126">
        <v>40940</v>
      </c>
      <c r="E143" s="126">
        <v>40940</v>
      </c>
      <c r="F143" s="126">
        <v>40969</v>
      </c>
      <c r="G143" s="126">
        <v>41244</v>
      </c>
    </row>
    <row r="144" spans="1:7" ht="38.25" x14ac:dyDescent="0.2">
      <c r="A144" s="358" t="s">
        <v>141</v>
      </c>
      <c r="B144" s="358"/>
      <c r="C144" s="139">
        <f>SUM(C145:C145)</f>
        <v>40000000</v>
      </c>
      <c r="D144" s="153"/>
      <c r="E144" s="153"/>
      <c r="F144" s="153"/>
      <c r="G144" s="153"/>
    </row>
    <row r="145" spans="1:7" s="184" customFormat="1" ht="25.5" x14ac:dyDescent="0.2">
      <c r="A145" s="326" t="s">
        <v>426</v>
      </c>
      <c r="B145" s="326"/>
      <c r="C145" s="371">
        <v>40000000</v>
      </c>
      <c r="D145" s="186"/>
      <c r="E145" s="186"/>
      <c r="F145" s="186"/>
      <c r="G145" s="186"/>
    </row>
    <row r="146" spans="1:7" ht="25.5" x14ac:dyDescent="0.2">
      <c r="A146" s="224" t="s">
        <v>729</v>
      </c>
      <c r="B146" s="224" t="s">
        <v>237</v>
      </c>
      <c r="C146" s="367">
        <v>20000000</v>
      </c>
      <c r="D146" s="126">
        <v>40940</v>
      </c>
      <c r="E146" s="126">
        <v>40940</v>
      </c>
      <c r="F146" s="126">
        <v>40969</v>
      </c>
      <c r="G146" s="126">
        <v>41244</v>
      </c>
    </row>
    <row r="147" spans="1:7" ht="25.5" x14ac:dyDescent="0.2">
      <c r="A147" s="224" t="s">
        <v>730</v>
      </c>
      <c r="B147" s="224" t="s">
        <v>237</v>
      </c>
      <c r="C147" s="367">
        <v>20000000</v>
      </c>
      <c r="D147" s="126">
        <v>40940</v>
      </c>
      <c r="E147" s="126">
        <v>40940</v>
      </c>
      <c r="F147" s="126">
        <v>40969</v>
      </c>
      <c r="G147" s="126">
        <v>41244</v>
      </c>
    </row>
    <row r="148" spans="1:7" ht="25.5" x14ac:dyDescent="0.2">
      <c r="A148" s="358" t="s">
        <v>222</v>
      </c>
      <c r="B148" s="358"/>
      <c r="C148" s="139">
        <f>+C149+C151+C153</f>
        <v>13500000</v>
      </c>
      <c r="D148" s="153"/>
      <c r="E148" s="153"/>
      <c r="F148" s="153"/>
      <c r="G148" s="153"/>
    </row>
    <row r="149" spans="1:7" s="184" customFormat="1" x14ac:dyDescent="0.2">
      <c r="A149" s="356" t="s">
        <v>427</v>
      </c>
      <c r="B149" s="356"/>
      <c r="C149" s="125">
        <v>5000000</v>
      </c>
      <c r="D149" s="154"/>
      <c r="E149" s="154"/>
      <c r="F149" s="154"/>
      <c r="G149" s="154"/>
    </row>
    <row r="150" spans="1:7" ht="25.5" x14ac:dyDescent="0.2">
      <c r="A150" s="305" t="s">
        <v>731</v>
      </c>
      <c r="B150" s="305" t="s">
        <v>666</v>
      </c>
      <c r="C150" s="367">
        <v>5000000</v>
      </c>
      <c r="D150" s="126">
        <v>41000</v>
      </c>
      <c r="E150" s="126">
        <v>41061</v>
      </c>
      <c r="F150" s="126">
        <v>41091</v>
      </c>
      <c r="G150" s="126">
        <v>41153</v>
      </c>
    </row>
    <row r="151" spans="1:7" s="184" customFormat="1" x14ac:dyDescent="0.2">
      <c r="A151" s="356" t="s">
        <v>428</v>
      </c>
      <c r="B151" s="356"/>
      <c r="C151" s="125">
        <v>3500000</v>
      </c>
      <c r="D151" s="154"/>
      <c r="E151" s="154"/>
      <c r="F151" s="154"/>
      <c r="G151" s="154"/>
    </row>
    <row r="152" spans="1:7" ht="25.5" x14ac:dyDescent="0.2">
      <c r="A152" s="305" t="s">
        <v>732</v>
      </c>
      <c r="B152" s="305" t="s">
        <v>666</v>
      </c>
      <c r="C152" s="367">
        <v>3500000</v>
      </c>
      <c r="D152" s="126">
        <v>41000</v>
      </c>
      <c r="E152" s="126">
        <v>41061</v>
      </c>
      <c r="F152" s="126">
        <v>41091</v>
      </c>
      <c r="G152" s="126">
        <v>41153</v>
      </c>
    </row>
    <row r="153" spans="1:7" s="184" customFormat="1" x14ac:dyDescent="0.2">
      <c r="A153" s="356" t="s">
        <v>429</v>
      </c>
      <c r="B153" s="356"/>
      <c r="C153" s="125">
        <v>5000000</v>
      </c>
      <c r="D153" s="154"/>
      <c r="E153" s="154"/>
      <c r="F153" s="154"/>
      <c r="G153" s="154"/>
    </row>
    <row r="154" spans="1:7" ht="25.5" x14ac:dyDescent="0.2">
      <c r="A154" s="305" t="s">
        <v>733</v>
      </c>
      <c r="B154" s="305" t="s">
        <v>666</v>
      </c>
      <c r="C154" s="367">
        <v>5000000</v>
      </c>
      <c r="D154" s="126">
        <v>41000</v>
      </c>
      <c r="E154" s="126">
        <v>41061</v>
      </c>
      <c r="F154" s="126">
        <v>41091</v>
      </c>
      <c r="G154" s="126">
        <v>41153</v>
      </c>
    </row>
    <row r="155" spans="1:7" ht="25.5" x14ac:dyDescent="0.2">
      <c r="A155" s="358" t="s">
        <v>271</v>
      </c>
      <c r="B155" s="358"/>
      <c r="C155" s="139">
        <f>+C156+C158+C165</f>
        <v>84000000</v>
      </c>
      <c r="D155" s="153"/>
      <c r="E155" s="153"/>
      <c r="F155" s="153"/>
      <c r="G155" s="153"/>
    </row>
    <row r="156" spans="1:7" s="184" customFormat="1" x14ac:dyDescent="0.2">
      <c r="A156" s="361" t="s">
        <v>430</v>
      </c>
      <c r="B156" s="359"/>
      <c r="C156" s="143">
        <v>14000000</v>
      </c>
      <c r="D156" s="150"/>
      <c r="E156" s="150"/>
      <c r="F156" s="150"/>
      <c r="G156" s="150"/>
    </row>
    <row r="157" spans="1:7" ht="25.5" x14ac:dyDescent="0.2">
      <c r="A157" s="362" t="s">
        <v>734</v>
      </c>
      <c r="B157" s="360" t="s">
        <v>666</v>
      </c>
      <c r="C157" s="367">
        <v>14000000</v>
      </c>
      <c r="D157" s="126">
        <v>41000</v>
      </c>
      <c r="E157" s="126">
        <v>41061</v>
      </c>
      <c r="F157" s="126">
        <v>41091</v>
      </c>
      <c r="G157" s="126">
        <v>41153</v>
      </c>
    </row>
    <row r="158" spans="1:7" s="184" customFormat="1" x14ac:dyDescent="0.2">
      <c r="A158" s="359" t="s">
        <v>282</v>
      </c>
      <c r="B158" s="359"/>
      <c r="C158" s="143">
        <v>30000000</v>
      </c>
      <c r="D158" s="155"/>
      <c r="E158" s="155"/>
      <c r="F158" s="155"/>
      <c r="G158" s="155"/>
    </row>
    <row r="159" spans="1:7" ht="25.5" x14ac:dyDescent="0.2">
      <c r="A159" s="360" t="s">
        <v>735</v>
      </c>
      <c r="B159" s="360" t="s">
        <v>237</v>
      </c>
      <c r="C159" s="367">
        <v>8000000</v>
      </c>
      <c r="D159" s="126">
        <v>40940</v>
      </c>
      <c r="E159" s="126">
        <v>40940</v>
      </c>
      <c r="F159" s="126">
        <v>40969</v>
      </c>
      <c r="G159" s="126">
        <v>41244</v>
      </c>
    </row>
    <row r="160" spans="1:7" ht="25.5" x14ac:dyDescent="0.2">
      <c r="A160" s="360" t="s">
        <v>736</v>
      </c>
      <c r="B160" s="360" t="s">
        <v>614</v>
      </c>
      <c r="C160" s="367">
        <v>8000000</v>
      </c>
      <c r="D160" s="126">
        <v>40940</v>
      </c>
      <c r="E160" s="126">
        <v>40940</v>
      </c>
      <c r="F160" s="126">
        <v>40969</v>
      </c>
      <c r="G160" s="126">
        <v>41244</v>
      </c>
    </row>
    <row r="161" spans="1:7" ht="25.5" x14ac:dyDescent="0.2">
      <c r="A161" s="360" t="s">
        <v>737</v>
      </c>
      <c r="B161" s="360" t="s">
        <v>616</v>
      </c>
      <c r="C161" s="367">
        <v>4000000</v>
      </c>
      <c r="D161" s="126">
        <v>40940</v>
      </c>
      <c r="E161" s="126">
        <v>40940</v>
      </c>
      <c r="F161" s="126">
        <v>40969</v>
      </c>
      <c r="G161" s="126">
        <v>41244</v>
      </c>
    </row>
    <row r="162" spans="1:7" ht="25.5" x14ac:dyDescent="0.2">
      <c r="A162" s="360" t="s">
        <v>738</v>
      </c>
      <c r="B162" s="360" t="s">
        <v>618</v>
      </c>
      <c r="C162" s="367">
        <v>4000000</v>
      </c>
      <c r="D162" s="126">
        <v>40940</v>
      </c>
      <c r="E162" s="126">
        <v>40940</v>
      </c>
      <c r="F162" s="126">
        <v>40969</v>
      </c>
      <c r="G162" s="126">
        <v>41244</v>
      </c>
    </row>
    <row r="163" spans="1:7" ht="25.5" x14ac:dyDescent="0.2">
      <c r="A163" s="360" t="s">
        <v>739</v>
      </c>
      <c r="B163" s="360" t="s">
        <v>140</v>
      </c>
      <c r="C163" s="367">
        <v>3000000</v>
      </c>
      <c r="D163" s="126">
        <v>40940</v>
      </c>
      <c r="E163" s="126">
        <v>40940</v>
      </c>
      <c r="F163" s="126">
        <v>40969</v>
      </c>
      <c r="G163" s="126">
        <v>41244</v>
      </c>
    </row>
    <row r="164" spans="1:7" ht="25.5" x14ac:dyDescent="0.2">
      <c r="A164" s="360" t="s">
        <v>740</v>
      </c>
      <c r="B164" s="360" t="s">
        <v>608</v>
      </c>
      <c r="C164" s="367">
        <v>3000000</v>
      </c>
      <c r="D164" s="126">
        <v>40940</v>
      </c>
      <c r="E164" s="126">
        <v>40940</v>
      </c>
      <c r="F164" s="126">
        <v>40969</v>
      </c>
      <c r="G164" s="126">
        <v>41244</v>
      </c>
    </row>
    <row r="165" spans="1:7" s="184" customFormat="1" ht="25.5" x14ac:dyDescent="0.2">
      <c r="A165" s="359" t="s">
        <v>431</v>
      </c>
      <c r="B165" s="359"/>
      <c r="C165" s="143">
        <f>+SUM(C166:C171)</f>
        <v>40000000</v>
      </c>
      <c r="D165" s="155"/>
      <c r="E165" s="155"/>
      <c r="F165" s="155"/>
      <c r="G165" s="155"/>
    </row>
    <row r="166" spans="1:7" ht="25.5" x14ac:dyDescent="0.2">
      <c r="A166" s="360" t="s">
        <v>741</v>
      </c>
      <c r="B166" s="360" t="s">
        <v>237</v>
      </c>
      <c r="C166" s="367">
        <v>10000000</v>
      </c>
      <c r="D166" s="126">
        <v>41000</v>
      </c>
      <c r="E166" s="126">
        <v>41061</v>
      </c>
      <c r="F166" s="126">
        <v>41091</v>
      </c>
      <c r="G166" s="126">
        <v>41153</v>
      </c>
    </row>
    <row r="167" spans="1:7" ht="25.5" x14ac:dyDescent="0.2">
      <c r="A167" s="360" t="s">
        <v>742</v>
      </c>
      <c r="B167" s="360" t="s">
        <v>614</v>
      </c>
      <c r="C167" s="367">
        <v>10000000</v>
      </c>
      <c r="D167" s="126">
        <v>41000</v>
      </c>
      <c r="E167" s="126">
        <v>41061</v>
      </c>
      <c r="F167" s="126">
        <v>41091</v>
      </c>
      <c r="G167" s="126">
        <v>41153</v>
      </c>
    </row>
    <row r="168" spans="1:7" ht="25.5" x14ac:dyDescent="0.2">
      <c r="A168" s="360" t="s">
        <v>743</v>
      </c>
      <c r="B168" s="360" t="s">
        <v>616</v>
      </c>
      <c r="C168" s="367">
        <v>7000000</v>
      </c>
      <c r="D168" s="126">
        <v>41000</v>
      </c>
      <c r="E168" s="126">
        <v>41061</v>
      </c>
      <c r="F168" s="126">
        <v>41091</v>
      </c>
      <c r="G168" s="126">
        <v>41153</v>
      </c>
    </row>
    <row r="169" spans="1:7" ht="25.5" x14ac:dyDescent="0.2">
      <c r="A169" s="360" t="s">
        <v>744</v>
      </c>
      <c r="B169" s="360" t="s">
        <v>618</v>
      </c>
      <c r="C169" s="367">
        <v>7000000</v>
      </c>
      <c r="D169" s="126">
        <v>41000</v>
      </c>
      <c r="E169" s="126">
        <v>41061</v>
      </c>
      <c r="F169" s="126">
        <v>41091</v>
      </c>
      <c r="G169" s="126">
        <v>41153</v>
      </c>
    </row>
    <row r="170" spans="1:7" ht="25.5" x14ac:dyDescent="0.2">
      <c r="A170" s="360" t="s">
        <v>745</v>
      </c>
      <c r="B170" s="360" t="s">
        <v>140</v>
      </c>
      <c r="C170" s="367">
        <v>3000000</v>
      </c>
      <c r="D170" s="126">
        <v>41000</v>
      </c>
      <c r="E170" s="126">
        <v>41061</v>
      </c>
      <c r="F170" s="126">
        <v>41091</v>
      </c>
      <c r="G170" s="126">
        <v>41153</v>
      </c>
    </row>
    <row r="171" spans="1:7" ht="25.5" x14ac:dyDescent="0.2">
      <c r="A171" s="360" t="s">
        <v>746</v>
      </c>
      <c r="B171" s="360" t="s">
        <v>608</v>
      </c>
      <c r="C171" s="367">
        <v>3000000</v>
      </c>
      <c r="D171" s="126">
        <v>41000</v>
      </c>
      <c r="E171" s="126">
        <v>41061</v>
      </c>
      <c r="F171" s="126">
        <v>41091</v>
      </c>
      <c r="G171" s="126">
        <v>41153</v>
      </c>
    </row>
    <row r="172" spans="1:7" x14ac:dyDescent="0.2">
      <c r="A172" s="358" t="s">
        <v>326</v>
      </c>
      <c r="B172" s="358"/>
      <c r="C172" s="139">
        <f>+C173+C175+C177+C179+C181+C183+C185+C187+C193+C199+C204+C206+C208</f>
        <v>231000000</v>
      </c>
      <c r="D172" s="153"/>
      <c r="E172" s="153"/>
      <c r="F172" s="153"/>
      <c r="G172" s="153"/>
    </row>
    <row r="173" spans="1:7" s="184" customFormat="1" ht="25.5" x14ac:dyDescent="0.2">
      <c r="A173" s="359" t="s">
        <v>327</v>
      </c>
      <c r="B173" s="359"/>
      <c r="C173" s="143">
        <v>34000000</v>
      </c>
      <c r="D173" s="150"/>
      <c r="E173" s="150"/>
      <c r="F173" s="150"/>
      <c r="G173" s="150"/>
    </row>
    <row r="174" spans="1:7" ht="25.5" x14ac:dyDescent="0.2">
      <c r="A174" s="395" t="s">
        <v>747</v>
      </c>
      <c r="B174" s="360" t="s">
        <v>666</v>
      </c>
      <c r="C174" s="367">
        <v>34000000</v>
      </c>
      <c r="D174" s="126">
        <v>40940</v>
      </c>
      <c r="E174" s="126">
        <v>40940</v>
      </c>
      <c r="F174" s="126">
        <v>40969</v>
      </c>
      <c r="G174" s="126">
        <v>41244</v>
      </c>
    </row>
    <row r="175" spans="1:7" s="184" customFormat="1" ht="25.5" x14ac:dyDescent="0.2">
      <c r="A175" s="361" t="s">
        <v>433</v>
      </c>
      <c r="B175" s="359"/>
      <c r="C175" s="143">
        <v>17000000</v>
      </c>
      <c r="D175" s="150"/>
      <c r="E175" s="150"/>
      <c r="F175" s="150"/>
      <c r="G175" s="150"/>
    </row>
    <row r="176" spans="1:7" ht="38.25" x14ac:dyDescent="0.2">
      <c r="A176" s="362" t="s">
        <v>748</v>
      </c>
      <c r="B176" s="360" t="s">
        <v>666</v>
      </c>
      <c r="C176" s="367">
        <v>17000000</v>
      </c>
      <c r="D176" s="126">
        <v>40940</v>
      </c>
      <c r="E176" s="126">
        <v>40940</v>
      </c>
      <c r="F176" s="126">
        <v>40969</v>
      </c>
      <c r="G176" s="126">
        <v>41244</v>
      </c>
    </row>
    <row r="177" spans="1:7" s="184" customFormat="1" x14ac:dyDescent="0.2">
      <c r="A177" s="361" t="s">
        <v>328</v>
      </c>
      <c r="B177" s="359"/>
      <c r="C177" s="143">
        <v>10000000</v>
      </c>
      <c r="D177" s="155"/>
      <c r="E177" s="155"/>
      <c r="F177" s="155"/>
      <c r="G177" s="155"/>
    </row>
    <row r="178" spans="1:7" ht="25.5" x14ac:dyDescent="0.2">
      <c r="A178" s="362" t="s">
        <v>749</v>
      </c>
      <c r="B178" s="360" t="s">
        <v>666</v>
      </c>
      <c r="C178" s="367">
        <v>10000000</v>
      </c>
      <c r="D178" s="126">
        <v>40940</v>
      </c>
      <c r="E178" s="126">
        <v>40940</v>
      </c>
      <c r="F178" s="126">
        <v>40969</v>
      </c>
      <c r="G178" s="126">
        <v>41244</v>
      </c>
    </row>
    <row r="179" spans="1:7" s="184" customFormat="1" x14ac:dyDescent="0.2">
      <c r="A179" s="361" t="s">
        <v>750</v>
      </c>
      <c r="B179" s="359"/>
      <c r="C179" s="143">
        <v>3000000</v>
      </c>
      <c r="D179" s="155"/>
      <c r="E179" s="155"/>
      <c r="F179" s="155"/>
      <c r="G179" s="155"/>
    </row>
    <row r="180" spans="1:7" ht="25.5" x14ac:dyDescent="0.2">
      <c r="A180" s="362" t="s">
        <v>751</v>
      </c>
      <c r="B180" s="360" t="s">
        <v>666</v>
      </c>
      <c r="C180" s="367">
        <v>3000000</v>
      </c>
      <c r="D180" s="126">
        <v>40940</v>
      </c>
      <c r="E180" s="126">
        <v>40940</v>
      </c>
      <c r="F180" s="126">
        <v>40969</v>
      </c>
      <c r="G180" s="126">
        <v>41244</v>
      </c>
    </row>
    <row r="181" spans="1:7" s="184" customFormat="1" x14ac:dyDescent="0.2">
      <c r="A181" s="359" t="s">
        <v>329</v>
      </c>
      <c r="B181" s="359"/>
      <c r="C181" s="143">
        <v>6000000</v>
      </c>
      <c r="D181" s="155"/>
      <c r="E181" s="155"/>
      <c r="F181" s="155"/>
      <c r="G181" s="155"/>
    </row>
    <row r="182" spans="1:7" ht="25.5" x14ac:dyDescent="0.2">
      <c r="A182" s="360" t="s">
        <v>752</v>
      </c>
      <c r="B182" s="360" t="s">
        <v>666</v>
      </c>
      <c r="C182" s="367">
        <v>6000000</v>
      </c>
      <c r="D182" s="126">
        <v>40940</v>
      </c>
      <c r="E182" s="126">
        <v>40940</v>
      </c>
      <c r="F182" s="126">
        <v>40969</v>
      </c>
      <c r="G182" s="126">
        <v>41244</v>
      </c>
    </row>
    <row r="183" spans="1:7" s="184" customFormat="1" ht="25.5" x14ac:dyDescent="0.2">
      <c r="A183" s="359" t="s">
        <v>330</v>
      </c>
      <c r="B183" s="356"/>
      <c r="C183" s="125">
        <v>10000000</v>
      </c>
      <c r="D183" s="154"/>
      <c r="E183" s="154"/>
      <c r="F183" s="154"/>
      <c r="G183" s="154"/>
    </row>
    <row r="184" spans="1:7" ht="25.5" x14ac:dyDescent="0.2">
      <c r="A184" s="360" t="s">
        <v>753</v>
      </c>
      <c r="B184" s="305" t="s">
        <v>666</v>
      </c>
      <c r="C184" s="367">
        <v>10000000</v>
      </c>
      <c r="D184" s="126">
        <v>40940</v>
      </c>
      <c r="E184" s="126">
        <v>40940</v>
      </c>
      <c r="F184" s="126">
        <v>40969</v>
      </c>
      <c r="G184" s="126">
        <v>41244</v>
      </c>
    </row>
    <row r="185" spans="1:7" s="184" customFormat="1" ht="25.5" x14ac:dyDescent="0.2">
      <c r="A185" s="326" t="s">
        <v>331</v>
      </c>
      <c r="B185" s="356"/>
      <c r="C185" s="125">
        <v>6000000</v>
      </c>
      <c r="D185" s="154"/>
      <c r="E185" s="154"/>
      <c r="F185" s="154"/>
      <c r="G185" s="154"/>
    </row>
    <row r="186" spans="1:7" ht="25.5" x14ac:dyDescent="0.2">
      <c r="A186" s="224" t="s">
        <v>754</v>
      </c>
      <c r="B186" s="305" t="s">
        <v>666</v>
      </c>
      <c r="C186" s="367">
        <v>6000000</v>
      </c>
      <c r="D186" s="126">
        <v>40940</v>
      </c>
      <c r="E186" s="126">
        <v>40940</v>
      </c>
      <c r="F186" s="126">
        <v>40969</v>
      </c>
      <c r="G186" s="126">
        <v>41244</v>
      </c>
    </row>
    <row r="187" spans="1:7" s="184" customFormat="1" ht="25.5" x14ac:dyDescent="0.2">
      <c r="A187" s="326" t="s">
        <v>333</v>
      </c>
      <c r="B187" s="356"/>
      <c r="C187" s="125">
        <v>25000000</v>
      </c>
      <c r="D187" s="154"/>
      <c r="E187" s="154"/>
      <c r="F187" s="154"/>
      <c r="G187" s="154"/>
    </row>
    <row r="188" spans="1:7" ht="51" x14ac:dyDescent="0.2">
      <c r="A188" s="224" t="s">
        <v>755</v>
      </c>
      <c r="B188" s="305" t="s">
        <v>756</v>
      </c>
      <c r="C188" s="367">
        <v>1420000</v>
      </c>
      <c r="D188" s="126">
        <v>41000</v>
      </c>
      <c r="E188" s="126">
        <v>41061</v>
      </c>
      <c r="F188" s="126">
        <v>41091</v>
      </c>
      <c r="G188" s="126">
        <v>41153</v>
      </c>
    </row>
    <row r="189" spans="1:7" ht="63.75" x14ac:dyDescent="0.2">
      <c r="A189" s="224" t="s">
        <v>757</v>
      </c>
      <c r="B189" s="305" t="s">
        <v>616</v>
      </c>
      <c r="C189" s="367">
        <v>2400000</v>
      </c>
      <c r="D189" s="126">
        <v>41000</v>
      </c>
      <c r="E189" s="126">
        <v>41061</v>
      </c>
      <c r="F189" s="126">
        <v>41091</v>
      </c>
      <c r="G189" s="126">
        <v>41153</v>
      </c>
    </row>
    <row r="190" spans="1:7" ht="76.5" x14ac:dyDescent="0.2">
      <c r="A190" s="224" t="s">
        <v>758</v>
      </c>
      <c r="B190" s="305" t="s">
        <v>759</v>
      </c>
      <c r="C190" s="367">
        <v>11450000</v>
      </c>
      <c r="D190" s="126">
        <v>41000</v>
      </c>
      <c r="E190" s="126">
        <v>41061</v>
      </c>
      <c r="F190" s="126">
        <v>41091</v>
      </c>
      <c r="G190" s="126">
        <v>41153</v>
      </c>
    </row>
    <row r="191" spans="1:7" ht="63.75" x14ac:dyDescent="0.2">
      <c r="A191" s="224" t="s">
        <v>760</v>
      </c>
      <c r="B191" s="305" t="s">
        <v>614</v>
      </c>
      <c r="C191" s="367">
        <v>7430000</v>
      </c>
      <c r="D191" s="126">
        <v>41000</v>
      </c>
      <c r="E191" s="126">
        <v>41061</v>
      </c>
      <c r="F191" s="126">
        <v>41091</v>
      </c>
      <c r="G191" s="126">
        <v>41153</v>
      </c>
    </row>
    <row r="192" spans="1:7" ht="63.75" x14ac:dyDescent="0.2">
      <c r="A192" s="224" t="s">
        <v>761</v>
      </c>
      <c r="B192" s="305" t="s">
        <v>618</v>
      </c>
      <c r="C192" s="367">
        <v>2300000</v>
      </c>
      <c r="D192" s="126">
        <v>41000</v>
      </c>
      <c r="E192" s="126">
        <v>41061</v>
      </c>
      <c r="F192" s="126">
        <v>41091</v>
      </c>
      <c r="G192" s="126">
        <v>41153</v>
      </c>
    </row>
    <row r="193" spans="1:7" s="184" customFormat="1" ht="25.5" x14ac:dyDescent="0.2">
      <c r="A193" s="326" t="s">
        <v>334</v>
      </c>
      <c r="B193" s="356"/>
      <c r="C193" s="371">
        <v>21000000</v>
      </c>
      <c r="D193" s="186"/>
      <c r="E193" s="186"/>
      <c r="F193" s="186"/>
      <c r="G193" s="186"/>
    </row>
    <row r="194" spans="1:7" ht="51" x14ac:dyDescent="0.2">
      <c r="A194" s="224" t="s">
        <v>762</v>
      </c>
      <c r="B194" s="305" t="s">
        <v>756</v>
      </c>
      <c r="C194" s="367">
        <v>995000</v>
      </c>
      <c r="D194" s="126">
        <v>41000</v>
      </c>
      <c r="E194" s="126">
        <v>41061</v>
      </c>
      <c r="F194" s="126">
        <v>41091</v>
      </c>
      <c r="G194" s="126">
        <v>41153</v>
      </c>
    </row>
    <row r="195" spans="1:7" ht="51" x14ac:dyDescent="0.2">
      <c r="A195" s="224" t="s">
        <v>763</v>
      </c>
      <c r="B195" s="305" t="s">
        <v>616</v>
      </c>
      <c r="C195" s="367">
        <v>780000</v>
      </c>
      <c r="D195" s="126">
        <v>41000</v>
      </c>
      <c r="E195" s="126">
        <v>41061</v>
      </c>
      <c r="F195" s="126">
        <v>41091</v>
      </c>
      <c r="G195" s="126">
        <v>41153</v>
      </c>
    </row>
    <row r="196" spans="1:7" ht="76.5" x14ac:dyDescent="0.2">
      <c r="A196" s="224" t="s">
        <v>764</v>
      </c>
      <c r="B196" s="305" t="s">
        <v>759</v>
      </c>
      <c r="C196" s="367">
        <v>10700000</v>
      </c>
      <c r="D196" s="126">
        <v>41000</v>
      </c>
      <c r="E196" s="126">
        <v>41061</v>
      </c>
      <c r="F196" s="126">
        <v>41091</v>
      </c>
      <c r="G196" s="126">
        <v>41153</v>
      </c>
    </row>
    <row r="197" spans="1:7" ht="63.75" x14ac:dyDescent="0.2">
      <c r="A197" s="224" t="s">
        <v>760</v>
      </c>
      <c r="B197" s="305" t="s">
        <v>614</v>
      </c>
      <c r="C197" s="367">
        <v>7075000</v>
      </c>
      <c r="D197" s="126">
        <v>41000</v>
      </c>
      <c r="E197" s="126">
        <v>41061</v>
      </c>
      <c r="F197" s="126">
        <v>41091</v>
      </c>
      <c r="G197" s="126">
        <v>41153</v>
      </c>
    </row>
    <row r="198" spans="1:7" ht="63.75" x14ac:dyDescent="0.2">
      <c r="A198" s="224" t="s">
        <v>765</v>
      </c>
      <c r="B198" s="305" t="s">
        <v>618</v>
      </c>
      <c r="C198" s="367">
        <v>1450000</v>
      </c>
      <c r="D198" s="126">
        <v>41000</v>
      </c>
      <c r="E198" s="126">
        <v>41061</v>
      </c>
      <c r="F198" s="126">
        <v>41091</v>
      </c>
      <c r="G198" s="126">
        <v>41153</v>
      </c>
    </row>
    <row r="199" spans="1:7" s="184" customFormat="1" ht="25.5" x14ac:dyDescent="0.2">
      <c r="A199" s="326" t="s">
        <v>335</v>
      </c>
      <c r="B199" s="356"/>
      <c r="C199" s="371">
        <v>9000000</v>
      </c>
      <c r="D199" s="186"/>
      <c r="E199" s="186"/>
      <c r="F199" s="186"/>
      <c r="G199" s="186"/>
    </row>
    <row r="200" spans="1:7" ht="51" x14ac:dyDescent="0.2">
      <c r="A200" s="224" t="s">
        <v>763</v>
      </c>
      <c r="B200" s="305" t="s">
        <v>616</v>
      </c>
      <c r="C200" s="367">
        <v>1725000</v>
      </c>
      <c r="D200" s="126">
        <v>41000</v>
      </c>
      <c r="E200" s="126">
        <v>41061</v>
      </c>
      <c r="F200" s="126">
        <v>41091</v>
      </c>
      <c r="G200" s="126">
        <v>41153</v>
      </c>
    </row>
    <row r="201" spans="1:7" ht="76.5" x14ac:dyDescent="0.2">
      <c r="A201" s="224" t="s">
        <v>764</v>
      </c>
      <c r="B201" s="305" t="s">
        <v>759</v>
      </c>
      <c r="C201" s="367">
        <v>4780000</v>
      </c>
      <c r="D201" s="126">
        <v>41000</v>
      </c>
      <c r="E201" s="126">
        <v>41061</v>
      </c>
      <c r="F201" s="126">
        <v>41091</v>
      </c>
      <c r="G201" s="126">
        <v>41153</v>
      </c>
    </row>
    <row r="202" spans="1:7" ht="63.75" x14ac:dyDescent="0.2">
      <c r="A202" s="224" t="s">
        <v>760</v>
      </c>
      <c r="B202" s="305" t="s">
        <v>614</v>
      </c>
      <c r="C202" s="367">
        <v>1535000</v>
      </c>
      <c r="D202" s="126">
        <v>41000</v>
      </c>
      <c r="E202" s="126">
        <v>41061</v>
      </c>
      <c r="F202" s="126">
        <v>41091</v>
      </c>
      <c r="G202" s="126">
        <v>41153</v>
      </c>
    </row>
    <row r="203" spans="1:7" ht="63.75" x14ac:dyDescent="0.2">
      <c r="A203" s="224" t="s">
        <v>765</v>
      </c>
      <c r="B203" s="305" t="s">
        <v>618</v>
      </c>
      <c r="C203" s="367">
        <v>960000</v>
      </c>
      <c r="D203" s="126">
        <v>41000</v>
      </c>
      <c r="E203" s="126">
        <v>41061</v>
      </c>
      <c r="F203" s="126">
        <v>41091</v>
      </c>
      <c r="G203" s="126">
        <v>41153</v>
      </c>
    </row>
    <row r="204" spans="1:7" s="184" customFormat="1" ht="25.5" x14ac:dyDescent="0.2">
      <c r="A204" s="326" t="s">
        <v>336</v>
      </c>
      <c r="B204" s="356"/>
      <c r="C204" s="371">
        <v>55000000</v>
      </c>
      <c r="D204" s="186"/>
      <c r="E204" s="186"/>
      <c r="F204" s="186"/>
      <c r="G204" s="186"/>
    </row>
    <row r="205" spans="1:7" ht="25.5" x14ac:dyDescent="0.2">
      <c r="A205" s="224" t="s">
        <v>766</v>
      </c>
      <c r="B205" s="305" t="s">
        <v>666</v>
      </c>
      <c r="C205" s="367">
        <v>55000000</v>
      </c>
      <c r="D205" s="126">
        <v>40940</v>
      </c>
      <c r="E205" s="126">
        <v>40940</v>
      </c>
      <c r="F205" s="126">
        <v>40969</v>
      </c>
      <c r="G205" s="126">
        <v>41244</v>
      </c>
    </row>
    <row r="206" spans="1:7" s="184" customFormat="1" ht="25.5" x14ac:dyDescent="0.2">
      <c r="A206" s="326" t="s">
        <v>337</v>
      </c>
      <c r="B206" s="356"/>
      <c r="C206" s="371">
        <v>20000000</v>
      </c>
      <c r="D206" s="186"/>
      <c r="E206" s="186"/>
      <c r="F206" s="186"/>
      <c r="G206" s="186"/>
    </row>
    <row r="207" spans="1:7" ht="25.5" x14ac:dyDescent="0.2">
      <c r="A207" s="224" t="s">
        <v>767</v>
      </c>
      <c r="B207" s="305" t="s">
        <v>666</v>
      </c>
      <c r="C207" s="367">
        <v>20000000</v>
      </c>
      <c r="D207" s="126">
        <v>40940</v>
      </c>
      <c r="E207" s="126">
        <v>40940</v>
      </c>
      <c r="F207" s="126">
        <v>40969</v>
      </c>
      <c r="G207" s="126">
        <v>41244</v>
      </c>
    </row>
    <row r="208" spans="1:7" s="184" customFormat="1" ht="25.5" x14ac:dyDescent="0.2">
      <c r="A208" s="326" t="s">
        <v>338</v>
      </c>
      <c r="B208" s="356"/>
      <c r="C208" s="371">
        <v>15000000</v>
      </c>
      <c r="D208" s="186"/>
      <c r="E208" s="186"/>
      <c r="F208" s="186"/>
      <c r="G208" s="186"/>
    </row>
    <row r="209" spans="1:7" ht="25.5" x14ac:dyDescent="0.2">
      <c r="A209" s="224" t="s">
        <v>768</v>
      </c>
      <c r="B209" s="305" t="s">
        <v>666</v>
      </c>
      <c r="C209" s="367">
        <v>15000000</v>
      </c>
      <c r="D209" s="126">
        <v>40940</v>
      </c>
      <c r="E209" s="126">
        <v>40940</v>
      </c>
      <c r="F209" s="126">
        <v>40969</v>
      </c>
      <c r="G209" s="126">
        <v>41244</v>
      </c>
    </row>
    <row r="210" spans="1:7" x14ac:dyDescent="0.2">
      <c r="A210" s="358" t="s">
        <v>371</v>
      </c>
      <c r="B210" s="358"/>
      <c r="C210" s="139">
        <f>SUM(C211:C211)</f>
        <v>24000000</v>
      </c>
      <c r="D210" s="153"/>
      <c r="E210" s="153"/>
      <c r="F210" s="153"/>
      <c r="G210" s="153"/>
    </row>
    <row r="211" spans="1:7" s="184" customFormat="1" ht="25.5" x14ac:dyDescent="0.2">
      <c r="A211" s="361" t="s">
        <v>453</v>
      </c>
      <c r="B211" s="361"/>
      <c r="C211" s="374">
        <v>24000000</v>
      </c>
      <c r="D211" s="156"/>
      <c r="E211" s="156"/>
      <c r="F211" s="156"/>
      <c r="G211" s="156"/>
    </row>
    <row r="212" spans="1:7" ht="76.5" x14ac:dyDescent="0.2">
      <c r="A212" s="362" t="s">
        <v>769</v>
      </c>
      <c r="B212" s="362" t="s">
        <v>237</v>
      </c>
      <c r="C212" s="367">
        <v>12000000</v>
      </c>
      <c r="D212" s="126">
        <v>41000</v>
      </c>
      <c r="E212" s="126">
        <v>41061</v>
      </c>
      <c r="F212" s="126">
        <v>41091</v>
      </c>
      <c r="G212" s="126">
        <v>41153</v>
      </c>
    </row>
    <row r="213" spans="1:7" ht="76.5" x14ac:dyDescent="0.2">
      <c r="A213" s="362" t="s">
        <v>770</v>
      </c>
      <c r="B213" s="362" t="s">
        <v>614</v>
      </c>
      <c r="C213" s="367">
        <v>12000000</v>
      </c>
      <c r="D213" s="126">
        <v>41000</v>
      </c>
      <c r="E213" s="126">
        <v>41061</v>
      </c>
      <c r="F213" s="126">
        <v>41091</v>
      </c>
      <c r="G213" s="126">
        <v>41153</v>
      </c>
    </row>
    <row r="214" spans="1:7" ht="25.5" x14ac:dyDescent="0.2">
      <c r="A214" s="358" t="s">
        <v>391</v>
      </c>
      <c r="B214" s="358"/>
      <c r="C214" s="139">
        <f>+C215+C217+C220</f>
        <v>23250000</v>
      </c>
      <c r="D214" s="153"/>
      <c r="E214" s="153"/>
      <c r="F214" s="153"/>
      <c r="G214" s="153"/>
    </row>
    <row r="215" spans="1:7" s="184" customFormat="1" ht="51" x14ac:dyDescent="0.2">
      <c r="A215" s="361" t="s">
        <v>393</v>
      </c>
      <c r="B215" s="359"/>
      <c r="C215" s="143">
        <v>15000000</v>
      </c>
      <c r="D215" s="150"/>
      <c r="E215" s="150"/>
      <c r="F215" s="150"/>
      <c r="G215" s="150"/>
    </row>
    <row r="216" spans="1:7" ht="38.25" x14ac:dyDescent="0.2">
      <c r="A216" s="362" t="s">
        <v>771</v>
      </c>
      <c r="B216" s="360" t="s">
        <v>666</v>
      </c>
      <c r="C216" s="367">
        <v>15000000</v>
      </c>
      <c r="D216" s="126">
        <v>41000</v>
      </c>
      <c r="E216" s="126">
        <v>41061</v>
      </c>
      <c r="F216" s="126">
        <v>41091</v>
      </c>
      <c r="G216" s="126">
        <v>41153</v>
      </c>
    </row>
    <row r="217" spans="1:7" s="184" customFormat="1" ht="38.25" x14ac:dyDescent="0.2">
      <c r="A217" s="361" t="s">
        <v>397</v>
      </c>
      <c r="B217" s="359"/>
      <c r="C217" s="143">
        <v>550000</v>
      </c>
      <c r="D217" s="150"/>
      <c r="E217" s="150"/>
      <c r="F217" s="150"/>
      <c r="G217" s="150"/>
    </row>
    <row r="218" spans="1:7" ht="25.5" x14ac:dyDescent="0.2">
      <c r="A218" s="362" t="s">
        <v>772</v>
      </c>
      <c r="B218" s="360" t="s">
        <v>614</v>
      </c>
      <c r="C218" s="367">
        <v>275000</v>
      </c>
      <c r="D218" s="126">
        <v>41000</v>
      </c>
      <c r="E218" s="126">
        <v>41061</v>
      </c>
      <c r="F218" s="126">
        <v>41091</v>
      </c>
      <c r="G218" s="126">
        <v>41153</v>
      </c>
    </row>
    <row r="219" spans="1:7" ht="25.5" x14ac:dyDescent="0.2">
      <c r="A219" s="362" t="s">
        <v>773</v>
      </c>
      <c r="B219" s="360" t="s">
        <v>237</v>
      </c>
      <c r="C219" s="367">
        <v>275000</v>
      </c>
      <c r="D219" s="126">
        <v>41000</v>
      </c>
      <c r="E219" s="126">
        <v>41061</v>
      </c>
      <c r="F219" s="126">
        <v>41091</v>
      </c>
      <c r="G219" s="126">
        <v>41153</v>
      </c>
    </row>
    <row r="220" spans="1:7" s="184" customFormat="1" ht="25.5" x14ac:dyDescent="0.2">
      <c r="A220" s="359" t="s">
        <v>398</v>
      </c>
      <c r="B220" s="359"/>
      <c r="C220" s="143">
        <v>7700000</v>
      </c>
      <c r="D220" s="155"/>
      <c r="E220" s="155"/>
      <c r="F220" s="155"/>
      <c r="G220" s="155"/>
    </row>
    <row r="221" spans="1:7" ht="25.5" x14ac:dyDescent="0.2">
      <c r="A221" s="362" t="s">
        <v>774</v>
      </c>
      <c r="B221" s="360" t="s">
        <v>614</v>
      </c>
      <c r="C221" s="367">
        <v>3850000</v>
      </c>
      <c r="D221" s="126">
        <v>41000</v>
      </c>
      <c r="E221" s="126">
        <v>41061</v>
      </c>
      <c r="F221" s="126">
        <v>41091</v>
      </c>
      <c r="G221" s="126">
        <v>41153</v>
      </c>
    </row>
    <row r="222" spans="1:7" ht="25.5" x14ac:dyDescent="0.2">
      <c r="A222" s="362" t="s">
        <v>775</v>
      </c>
      <c r="B222" s="360" t="s">
        <v>237</v>
      </c>
      <c r="C222" s="367">
        <v>3850000</v>
      </c>
      <c r="D222" s="126">
        <v>41000</v>
      </c>
      <c r="E222" s="126">
        <v>41061</v>
      </c>
      <c r="F222" s="126">
        <v>41091</v>
      </c>
      <c r="G222" s="126">
        <v>41153</v>
      </c>
    </row>
    <row r="223" spans="1:7" x14ac:dyDescent="0.2">
      <c r="C223" s="375" t="e">
        <f>+C220+C217+C215+C211+C208+C206+C204+C199+C193+C187+C185+C183+C181+C179+C177+C175+C173+C165+C158+C156+C153+C151+C149+C145+#REF!+C139+C137+C134+C132+C128+C126+C124+C121+C116+C114+C112+C98+C93+C88+C83+C80+C74+C71+C67+C64+C58+C56+C54+C51+C42+C36+C33+C27+C14+C10</f>
        <v>#REF!</v>
      </c>
    </row>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I96"/>
  <sheetViews>
    <sheetView topLeftCell="A55" workbookViewId="0">
      <selection activeCell="D22" sqref="D22"/>
    </sheetView>
  </sheetViews>
  <sheetFormatPr baseColWidth="10" defaultRowHeight="12.75" x14ac:dyDescent="0.25"/>
  <cols>
    <col min="1" max="1" width="63.7109375" style="36" customWidth="1"/>
    <col min="2" max="2" width="20.7109375" style="300" customWidth="1"/>
    <col min="3" max="3" width="18.7109375" style="194" customWidth="1"/>
    <col min="4" max="7" width="13.7109375" style="5" customWidth="1"/>
    <col min="8" max="8" width="11.42578125" style="36"/>
    <col min="9" max="9" width="15.28515625" style="36" bestFit="1" customWidth="1"/>
    <col min="10" max="232" width="11.42578125" style="36"/>
    <col min="233" max="233" width="62.85546875" style="36" customWidth="1"/>
    <col min="234" max="234" width="22.28515625" style="36" customWidth="1"/>
    <col min="235" max="235" width="18.140625" style="36" customWidth="1"/>
    <col min="236" max="236" width="16.85546875" style="36" customWidth="1"/>
    <col min="237" max="237" width="13.42578125" style="36" customWidth="1"/>
    <col min="238" max="238" width="11.7109375" style="36" customWidth="1"/>
    <col min="239" max="239" width="13" style="36" customWidth="1"/>
    <col min="240" max="240" width="13.42578125" style="36" bestFit="1" customWidth="1"/>
    <col min="241" max="488" width="11.42578125" style="36"/>
    <col min="489" max="489" width="62.85546875" style="36" customWidth="1"/>
    <col min="490" max="490" width="22.28515625" style="36" customWidth="1"/>
    <col min="491" max="491" width="18.140625" style="36" customWidth="1"/>
    <col min="492" max="492" width="16.85546875" style="36" customWidth="1"/>
    <col min="493" max="493" width="13.42578125" style="36" customWidth="1"/>
    <col min="494" max="494" width="11.7109375" style="36" customWidth="1"/>
    <col min="495" max="495" width="13" style="36" customWidth="1"/>
    <col min="496" max="496" width="13.42578125" style="36" bestFit="1" customWidth="1"/>
    <col min="497" max="744" width="11.42578125" style="36"/>
    <col min="745" max="745" width="62.85546875" style="36" customWidth="1"/>
    <col min="746" max="746" width="22.28515625" style="36" customWidth="1"/>
    <col min="747" max="747" width="18.140625" style="36" customWidth="1"/>
    <col min="748" max="748" width="16.85546875" style="36" customWidth="1"/>
    <col min="749" max="749" width="13.42578125" style="36" customWidth="1"/>
    <col min="750" max="750" width="11.7109375" style="36" customWidth="1"/>
    <col min="751" max="751" width="13" style="36" customWidth="1"/>
    <col min="752" max="752" width="13.42578125" style="36" bestFit="1" customWidth="1"/>
    <col min="753" max="1000" width="11.42578125" style="36"/>
    <col min="1001" max="1001" width="62.85546875" style="36" customWidth="1"/>
    <col min="1002" max="1002" width="22.28515625" style="36" customWidth="1"/>
    <col min="1003" max="1003" width="18.140625" style="36" customWidth="1"/>
    <col min="1004" max="1004" width="16.85546875" style="36" customWidth="1"/>
    <col min="1005" max="1005" width="13.42578125" style="36" customWidth="1"/>
    <col min="1006" max="1006" width="11.7109375" style="36" customWidth="1"/>
    <col min="1007" max="1007" width="13" style="36" customWidth="1"/>
    <col min="1008" max="1008" width="13.42578125" style="36" bestFit="1" customWidth="1"/>
    <col min="1009" max="1256" width="11.42578125" style="36"/>
    <col min="1257" max="1257" width="62.85546875" style="36" customWidth="1"/>
    <col min="1258" max="1258" width="22.28515625" style="36" customWidth="1"/>
    <col min="1259" max="1259" width="18.140625" style="36" customWidth="1"/>
    <col min="1260" max="1260" width="16.85546875" style="36" customWidth="1"/>
    <col min="1261" max="1261" width="13.42578125" style="36" customWidth="1"/>
    <col min="1262" max="1262" width="11.7109375" style="36" customWidth="1"/>
    <col min="1263" max="1263" width="13" style="36" customWidth="1"/>
    <col min="1264" max="1264" width="13.42578125" style="36" bestFit="1" customWidth="1"/>
    <col min="1265" max="1512" width="11.42578125" style="36"/>
    <col min="1513" max="1513" width="62.85546875" style="36" customWidth="1"/>
    <col min="1514" max="1514" width="22.28515625" style="36" customWidth="1"/>
    <col min="1515" max="1515" width="18.140625" style="36" customWidth="1"/>
    <col min="1516" max="1516" width="16.85546875" style="36" customWidth="1"/>
    <col min="1517" max="1517" width="13.42578125" style="36" customWidth="1"/>
    <col min="1518" max="1518" width="11.7109375" style="36" customWidth="1"/>
    <col min="1519" max="1519" width="13" style="36" customWidth="1"/>
    <col min="1520" max="1520" width="13.42578125" style="36" bestFit="1" customWidth="1"/>
    <col min="1521" max="1768" width="11.42578125" style="36"/>
    <col min="1769" max="1769" width="62.85546875" style="36" customWidth="1"/>
    <col min="1770" max="1770" width="22.28515625" style="36" customWidth="1"/>
    <col min="1771" max="1771" width="18.140625" style="36" customWidth="1"/>
    <col min="1772" max="1772" width="16.85546875" style="36" customWidth="1"/>
    <col min="1773" max="1773" width="13.42578125" style="36" customWidth="1"/>
    <col min="1774" max="1774" width="11.7109375" style="36" customWidth="1"/>
    <col min="1775" max="1775" width="13" style="36" customWidth="1"/>
    <col min="1776" max="1776" width="13.42578125" style="36" bestFit="1" customWidth="1"/>
    <col min="1777" max="2024" width="11.42578125" style="36"/>
    <col min="2025" max="2025" width="62.85546875" style="36" customWidth="1"/>
    <col min="2026" max="2026" width="22.28515625" style="36" customWidth="1"/>
    <col min="2027" max="2027" width="18.140625" style="36" customWidth="1"/>
    <col min="2028" max="2028" width="16.85546875" style="36" customWidth="1"/>
    <col min="2029" max="2029" width="13.42578125" style="36" customWidth="1"/>
    <col min="2030" max="2030" width="11.7109375" style="36" customWidth="1"/>
    <col min="2031" max="2031" width="13" style="36" customWidth="1"/>
    <col min="2032" max="2032" width="13.42578125" style="36" bestFit="1" customWidth="1"/>
    <col min="2033" max="2280" width="11.42578125" style="36"/>
    <col min="2281" max="2281" width="62.85546875" style="36" customWidth="1"/>
    <col min="2282" max="2282" width="22.28515625" style="36" customWidth="1"/>
    <col min="2283" max="2283" width="18.140625" style="36" customWidth="1"/>
    <col min="2284" max="2284" width="16.85546875" style="36" customWidth="1"/>
    <col min="2285" max="2285" width="13.42578125" style="36" customWidth="1"/>
    <col min="2286" max="2286" width="11.7109375" style="36" customWidth="1"/>
    <col min="2287" max="2287" width="13" style="36" customWidth="1"/>
    <col min="2288" max="2288" width="13.42578125" style="36" bestFit="1" customWidth="1"/>
    <col min="2289" max="2536" width="11.42578125" style="36"/>
    <col min="2537" max="2537" width="62.85546875" style="36" customWidth="1"/>
    <col min="2538" max="2538" width="22.28515625" style="36" customWidth="1"/>
    <col min="2539" max="2539" width="18.140625" style="36" customWidth="1"/>
    <col min="2540" max="2540" width="16.85546875" style="36" customWidth="1"/>
    <col min="2541" max="2541" width="13.42578125" style="36" customWidth="1"/>
    <col min="2542" max="2542" width="11.7109375" style="36" customWidth="1"/>
    <col min="2543" max="2543" width="13" style="36" customWidth="1"/>
    <col min="2544" max="2544" width="13.42578125" style="36" bestFit="1" customWidth="1"/>
    <col min="2545" max="2792" width="11.42578125" style="36"/>
    <col min="2793" max="2793" width="62.85546875" style="36" customWidth="1"/>
    <col min="2794" max="2794" width="22.28515625" style="36" customWidth="1"/>
    <col min="2795" max="2795" width="18.140625" style="36" customWidth="1"/>
    <col min="2796" max="2796" width="16.85546875" style="36" customWidth="1"/>
    <col min="2797" max="2797" width="13.42578125" style="36" customWidth="1"/>
    <col min="2798" max="2798" width="11.7109375" style="36" customWidth="1"/>
    <col min="2799" max="2799" width="13" style="36" customWidth="1"/>
    <col min="2800" max="2800" width="13.42578125" style="36" bestFit="1" customWidth="1"/>
    <col min="2801" max="3048" width="11.42578125" style="36"/>
    <col min="3049" max="3049" width="62.85546875" style="36" customWidth="1"/>
    <col min="3050" max="3050" width="22.28515625" style="36" customWidth="1"/>
    <col min="3051" max="3051" width="18.140625" style="36" customWidth="1"/>
    <col min="3052" max="3052" width="16.85546875" style="36" customWidth="1"/>
    <col min="3053" max="3053" width="13.42578125" style="36" customWidth="1"/>
    <col min="3054" max="3054" width="11.7109375" style="36" customWidth="1"/>
    <col min="3055" max="3055" width="13" style="36" customWidth="1"/>
    <col min="3056" max="3056" width="13.42578125" style="36" bestFit="1" customWidth="1"/>
    <col min="3057" max="3304" width="11.42578125" style="36"/>
    <col min="3305" max="3305" width="62.85546875" style="36" customWidth="1"/>
    <col min="3306" max="3306" width="22.28515625" style="36" customWidth="1"/>
    <col min="3307" max="3307" width="18.140625" style="36" customWidth="1"/>
    <col min="3308" max="3308" width="16.85546875" style="36" customWidth="1"/>
    <col min="3309" max="3309" width="13.42578125" style="36" customWidth="1"/>
    <col min="3310" max="3310" width="11.7109375" style="36" customWidth="1"/>
    <col min="3311" max="3311" width="13" style="36" customWidth="1"/>
    <col min="3312" max="3312" width="13.42578125" style="36" bestFit="1" customWidth="1"/>
    <col min="3313" max="3560" width="11.42578125" style="36"/>
    <col min="3561" max="3561" width="62.85546875" style="36" customWidth="1"/>
    <col min="3562" max="3562" width="22.28515625" style="36" customWidth="1"/>
    <col min="3563" max="3563" width="18.140625" style="36" customWidth="1"/>
    <col min="3564" max="3564" width="16.85546875" style="36" customWidth="1"/>
    <col min="3565" max="3565" width="13.42578125" style="36" customWidth="1"/>
    <col min="3566" max="3566" width="11.7109375" style="36" customWidth="1"/>
    <col min="3567" max="3567" width="13" style="36" customWidth="1"/>
    <col min="3568" max="3568" width="13.42578125" style="36" bestFit="1" customWidth="1"/>
    <col min="3569" max="3816" width="11.42578125" style="36"/>
    <col min="3817" max="3817" width="62.85546875" style="36" customWidth="1"/>
    <col min="3818" max="3818" width="22.28515625" style="36" customWidth="1"/>
    <col min="3819" max="3819" width="18.140625" style="36" customWidth="1"/>
    <col min="3820" max="3820" width="16.85546875" style="36" customWidth="1"/>
    <col min="3821" max="3821" width="13.42578125" style="36" customWidth="1"/>
    <col min="3822" max="3822" width="11.7109375" style="36" customWidth="1"/>
    <col min="3823" max="3823" width="13" style="36" customWidth="1"/>
    <col min="3824" max="3824" width="13.42578125" style="36" bestFit="1" customWidth="1"/>
    <col min="3825" max="4072" width="11.42578125" style="36"/>
    <col min="4073" max="4073" width="62.85546875" style="36" customWidth="1"/>
    <col min="4074" max="4074" width="22.28515625" style="36" customWidth="1"/>
    <col min="4075" max="4075" width="18.140625" style="36" customWidth="1"/>
    <col min="4076" max="4076" width="16.85546875" style="36" customWidth="1"/>
    <col min="4077" max="4077" width="13.42578125" style="36" customWidth="1"/>
    <col min="4078" max="4078" width="11.7109375" style="36" customWidth="1"/>
    <col min="4079" max="4079" width="13" style="36" customWidth="1"/>
    <col min="4080" max="4080" width="13.42578125" style="36" bestFit="1" customWidth="1"/>
    <col min="4081" max="4328" width="11.42578125" style="36"/>
    <col min="4329" max="4329" width="62.85546875" style="36" customWidth="1"/>
    <col min="4330" max="4330" width="22.28515625" style="36" customWidth="1"/>
    <col min="4331" max="4331" width="18.140625" style="36" customWidth="1"/>
    <col min="4332" max="4332" width="16.85546875" style="36" customWidth="1"/>
    <col min="4333" max="4333" width="13.42578125" style="36" customWidth="1"/>
    <col min="4334" max="4334" width="11.7109375" style="36" customWidth="1"/>
    <col min="4335" max="4335" width="13" style="36" customWidth="1"/>
    <col min="4336" max="4336" width="13.42578125" style="36" bestFit="1" customWidth="1"/>
    <col min="4337" max="4584" width="11.42578125" style="36"/>
    <col min="4585" max="4585" width="62.85546875" style="36" customWidth="1"/>
    <col min="4586" max="4586" width="22.28515625" style="36" customWidth="1"/>
    <col min="4587" max="4587" width="18.140625" style="36" customWidth="1"/>
    <col min="4588" max="4588" width="16.85546875" style="36" customWidth="1"/>
    <col min="4589" max="4589" width="13.42578125" style="36" customWidth="1"/>
    <col min="4590" max="4590" width="11.7109375" style="36" customWidth="1"/>
    <col min="4591" max="4591" width="13" style="36" customWidth="1"/>
    <col min="4592" max="4592" width="13.42578125" style="36" bestFit="1" customWidth="1"/>
    <col min="4593" max="4840" width="11.42578125" style="36"/>
    <col min="4841" max="4841" width="62.85546875" style="36" customWidth="1"/>
    <col min="4842" max="4842" width="22.28515625" style="36" customWidth="1"/>
    <col min="4843" max="4843" width="18.140625" style="36" customWidth="1"/>
    <col min="4844" max="4844" width="16.85546875" style="36" customWidth="1"/>
    <col min="4845" max="4845" width="13.42578125" style="36" customWidth="1"/>
    <col min="4846" max="4846" width="11.7109375" style="36" customWidth="1"/>
    <col min="4847" max="4847" width="13" style="36" customWidth="1"/>
    <col min="4848" max="4848" width="13.42578125" style="36" bestFit="1" customWidth="1"/>
    <col min="4849" max="5096" width="11.42578125" style="36"/>
    <col min="5097" max="5097" width="62.85546875" style="36" customWidth="1"/>
    <col min="5098" max="5098" width="22.28515625" style="36" customWidth="1"/>
    <col min="5099" max="5099" width="18.140625" style="36" customWidth="1"/>
    <col min="5100" max="5100" width="16.85546875" style="36" customWidth="1"/>
    <col min="5101" max="5101" width="13.42578125" style="36" customWidth="1"/>
    <col min="5102" max="5102" width="11.7109375" style="36" customWidth="1"/>
    <col min="5103" max="5103" width="13" style="36" customWidth="1"/>
    <col min="5104" max="5104" width="13.42578125" style="36" bestFit="1" customWidth="1"/>
    <col min="5105" max="5352" width="11.42578125" style="36"/>
    <col min="5353" max="5353" width="62.85546875" style="36" customWidth="1"/>
    <col min="5354" max="5354" width="22.28515625" style="36" customWidth="1"/>
    <col min="5355" max="5355" width="18.140625" style="36" customWidth="1"/>
    <col min="5356" max="5356" width="16.85546875" style="36" customWidth="1"/>
    <col min="5357" max="5357" width="13.42578125" style="36" customWidth="1"/>
    <col min="5358" max="5358" width="11.7109375" style="36" customWidth="1"/>
    <col min="5359" max="5359" width="13" style="36" customWidth="1"/>
    <col min="5360" max="5360" width="13.42578125" style="36" bestFit="1" customWidth="1"/>
    <col min="5361" max="5608" width="11.42578125" style="36"/>
    <col min="5609" max="5609" width="62.85546875" style="36" customWidth="1"/>
    <col min="5610" max="5610" width="22.28515625" style="36" customWidth="1"/>
    <col min="5611" max="5611" width="18.140625" style="36" customWidth="1"/>
    <col min="5612" max="5612" width="16.85546875" style="36" customWidth="1"/>
    <col min="5613" max="5613" width="13.42578125" style="36" customWidth="1"/>
    <col min="5614" max="5614" width="11.7109375" style="36" customWidth="1"/>
    <col min="5615" max="5615" width="13" style="36" customWidth="1"/>
    <col min="5616" max="5616" width="13.42578125" style="36" bestFit="1" customWidth="1"/>
    <col min="5617" max="5864" width="11.42578125" style="36"/>
    <col min="5865" max="5865" width="62.85546875" style="36" customWidth="1"/>
    <col min="5866" max="5866" width="22.28515625" style="36" customWidth="1"/>
    <col min="5867" max="5867" width="18.140625" style="36" customWidth="1"/>
    <col min="5868" max="5868" width="16.85546875" style="36" customWidth="1"/>
    <col min="5869" max="5869" width="13.42578125" style="36" customWidth="1"/>
    <col min="5870" max="5870" width="11.7109375" style="36" customWidth="1"/>
    <col min="5871" max="5871" width="13" style="36" customWidth="1"/>
    <col min="5872" max="5872" width="13.42578125" style="36" bestFit="1" customWidth="1"/>
    <col min="5873" max="6120" width="11.42578125" style="36"/>
    <col min="6121" max="6121" width="62.85546875" style="36" customWidth="1"/>
    <col min="6122" max="6122" width="22.28515625" style="36" customWidth="1"/>
    <col min="6123" max="6123" width="18.140625" style="36" customWidth="1"/>
    <col min="6124" max="6124" width="16.85546875" style="36" customWidth="1"/>
    <col min="6125" max="6125" width="13.42578125" style="36" customWidth="1"/>
    <col min="6126" max="6126" width="11.7109375" style="36" customWidth="1"/>
    <col min="6127" max="6127" width="13" style="36" customWidth="1"/>
    <col min="6128" max="6128" width="13.42578125" style="36" bestFit="1" customWidth="1"/>
    <col min="6129" max="6376" width="11.42578125" style="36"/>
    <col min="6377" max="6377" width="62.85546875" style="36" customWidth="1"/>
    <col min="6378" max="6378" width="22.28515625" style="36" customWidth="1"/>
    <col min="6379" max="6379" width="18.140625" style="36" customWidth="1"/>
    <col min="6380" max="6380" width="16.85546875" style="36" customWidth="1"/>
    <col min="6381" max="6381" width="13.42578125" style="36" customWidth="1"/>
    <col min="6382" max="6382" width="11.7109375" style="36" customWidth="1"/>
    <col min="6383" max="6383" width="13" style="36" customWidth="1"/>
    <col min="6384" max="6384" width="13.42578125" style="36" bestFit="1" customWidth="1"/>
    <col min="6385" max="6632" width="11.42578125" style="36"/>
    <col min="6633" max="6633" width="62.85546875" style="36" customWidth="1"/>
    <col min="6634" max="6634" width="22.28515625" style="36" customWidth="1"/>
    <col min="6635" max="6635" width="18.140625" style="36" customWidth="1"/>
    <col min="6636" max="6636" width="16.85546875" style="36" customWidth="1"/>
    <col min="6637" max="6637" width="13.42578125" style="36" customWidth="1"/>
    <col min="6638" max="6638" width="11.7109375" style="36" customWidth="1"/>
    <col min="6639" max="6639" width="13" style="36" customWidth="1"/>
    <col min="6640" max="6640" width="13.42578125" style="36" bestFit="1" customWidth="1"/>
    <col min="6641" max="6888" width="11.42578125" style="36"/>
    <col min="6889" max="6889" width="62.85546875" style="36" customWidth="1"/>
    <col min="6890" max="6890" width="22.28515625" style="36" customWidth="1"/>
    <col min="6891" max="6891" width="18.140625" style="36" customWidth="1"/>
    <col min="6892" max="6892" width="16.85546875" style="36" customWidth="1"/>
    <col min="6893" max="6893" width="13.42578125" style="36" customWidth="1"/>
    <col min="6894" max="6894" width="11.7109375" style="36" customWidth="1"/>
    <col min="6895" max="6895" width="13" style="36" customWidth="1"/>
    <col min="6896" max="6896" width="13.42578125" style="36" bestFit="1" customWidth="1"/>
    <col min="6897" max="7144" width="11.42578125" style="36"/>
    <col min="7145" max="7145" width="62.85546875" style="36" customWidth="1"/>
    <col min="7146" max="7146" width="22.28515625" style="36" customWidth="1"/>
    <col min="7147" max="7147" width="18.140625" style="36" customWidth="1"/>
    <col min="7148" max="7148" width="16.85546875" style="36" customWidth="1"/>
    <col min="7149" max="7149" width="13.42578125" style="36" customWidth="1"/>
    <col min="7150" max="7150" width="11.7109375" style="36" customWidth="1"/>
    <col min="7151" max="7151" width="13" style="36" customWidth="1"/>
    <col min="7152" max="7152" width="13.42578125" style="36" bestFit="1" customWidth="1"/>
    <col min="7153" max="7400" width="11.42578125" style="36"/>
    <col min="7401" max="7401" width="62.85546875" style="36" customWidth="1"/>
    <col min="7402" max="7402" width="22.28515625" style="36" customWidth="1"/>
    <col min="7403" max="7403" width="18.140625" style="36" customWidth="1"/>
    <col min="7404" max="7404" width="16.85546875" style="36" customWidth="1"/>
    <col min="7405" max="7405" width="13.42578125" style="36" customWidth="1"/>
    <col min="7406" max="7406" width="11.7109375" style="36" customWidth="1"/>
    <col min="7407" max="7407" width="13" style="36" customWidth="1"/>
    <col min="7408" max="7408" width="13.42578125" style="36" bestFit="1" customWidth="1"/>
    <col min="7409" max="7656" width="11.42578125" style="36"/>
    <col min="7657" max="7657" width="62.85546875" style="36" customWidth="1"/>
    <col min="7658" max="7658" width="22.28515625" style="36" customWidth="1"/>
    <col min="7659" max="7659" width="18.140625" style="36" customWidth="1"/>
    <col min="7660" max="7660" width="16.85546875" style="36" customWidth="1"/>
    <col min="7661" max="7661" width="13.42578125" style="36" customWidth="1"/>
    <col min="7662" max="7662" width="11.7109375" style="36" customWidth="1"/>
    <col min="7663" max="7663" width="13" style="36" customWidth="1"/>
    <col min="7664" max="7664" width="13.42578125" style="36" bestFit="1" customWidth="1"/>
    <col min="7665" max="7912" width="11.42578125" style="36"/>
    <col min="7913" max="7913" width="62.85546875" style="36" customWidth="1"/>
    <col min="7914" max="7914" width="22.28515625" style="36" customWidth="1"/>
    <col min="7915" max="7915" width="18.140625" style="36" customWidth="1"/>
    <col min="7916" max="7916" width="16.85546875" style="36" customWidth="1"/>
    <col min="7917" max="7917" width="13.42578125" style="36" customWidth="1"/>
    <col min="7918" max="7918" width="11.7109375" style="36" customWidth="1"/>
    <col min="7919" max="7919" width="13" style="36" customWidth="1"/>
    <col min="7920" max="7920" width="13.42578125" style="36" bestFit="1" customWidth="1"/>
    <col min="7921" max="8168" width="11.42578125" style="36"/>
    <col min="8169" max="8169" width="62.85546875" style="36" customWidth="1"/>
    <col min="8170" max="8170" width="22.28515625" style="36" customWidth="1"/>
    <col min="8171" max="8171" width="18.140625" style="36" customWidth="1"/>
    <col min="8172" max="8172" width="16.85546875" style="36" customWidth="1"/>
    <col min="8173" max="8173" width="13.42578125" style="36" customWidth="1"/>
    <col min="8174" max="8174" width="11.7109375" style="36" customWidth="1"/>
    <col min="8175" max="8175" width="13" style="36" customWidth="1"/>
    <col min="8176" max="8176" width="13.42578125" style="36" bestFit="1" customWidth="1"/>
    <col min="8177" max="8424" width="11.42578125" style="36"/>
    <col min="8425" max="8425" width="62.85546875" style="36" customWidth="1"/>
    <col min="8426" max="8426" width="22.28515625" style="36" customWidth="1"/>
    <col min="8427" max="8427" width="18.140625" style="36" customWidth="1"/>
    <col min="8428" max="8428" width="16.85546875" style="36" customWidth="1"/>
    <col min="8429" max="8429" width="13.42578125" style="36" customWidth="1"/>
    <col min="8430" max="8430" width="11.7109375" style="36" customWidth="1"/>
    <col min="8431" max="8431" width="13" style="36" customWidth="1"/>
    <col min="8432" max="8432" width="13.42578125" style="36" bestFit="1" customWidth="1"/>
    <col min="8433" max="8680" width="11.42578125" style="36"/>
    <col min="8681" max="8681" width="62.85546875" style="36" customWidth="1"/>
    <col min="8682" max="8682" width="22.28515625" style="36" customWidth="1"/>
    <col min="8683" max="8683" width="18.140625" style="36" customWidth="1"/>
    <col min="8684" max="8684" width="16.85546875" style="36" customWidth="1"/>
    <col min="8685" max="8685" width="13.42578125" style="36" customWidth="1"/>
    <col min="8686" max="8686" width="11.7109375" style="36" customWidth="1"/>
    <col min="8687" max="8687" width="13" style="36" customWidth="1"/>
    <col min="8688" max="8688" width="13.42578125" style="36" bestFit="1" customWidth="1"/>
    <col min="8689" max="8936" width="11.42578125" style="36"/>
    <col min="8937" max="8937" width="62.85546875" style="36" customWidth="1"/>
    <col min="8938" max="8938" width="22.28515625" style="36" customWidth="1"/>
    <col min="8939" max="8939" width="18.140625" style="36" customWidth="1"/>
    <col min="8940" max="8940" width="16.85546875" style="36" customWidth="1"/>
    <col min="8941" max="8941" width="13.42578125" style="36" customWidth="1"/>
    <col min="8942" max="8942" width="11.7109375" style="36" customWidth="1"/>
    <col min="8943" max="8943" width="13" style="36" customWidth="1"/>
    <col min="8944" max="8944" width="13.42578125" style="36" bestFit="1" customWidth="1"/>
    <col min="8945" max="9192" width="11.42578125" style="36"/>
    <col min="9193" max="9193" width="62.85546875" style="36" customWidth="1"/>
    <col min="9194" max="9194" width="22.28515625" style="36" customWidth="1"/>
    <col min="9195" max="9195" width="18.140625" style="36" customWidth="1"/>
    <col min="9196" max="9196" width="16.85546875" style="36" customWidth="1"/>
    <col min="9197" max="9197" width="13.42578125" style="36" customWidth="1"/>
    <col min="9198" max="9198" width="11.7109375" style="36" customWidth="1"/>
    <col min="9199" max="9199" width="13" style="36" customWidth="1"/>
    <col min="9200" max="9200" width="13.42578125" style="36" bestFit="1" customWidth="1"/>
    <col min="9201" max="9448" width="11.42578125" style="36"/>
    <col min="9449" max="9449" width="62.85546875" style="36" customWidth="1"/>
    <col min="9450" max="9450" width="22.28515625" style="36" customWidth="1"/>
    <col min="9451" max="9451" width="18.140625" style="36" customWidth="1"/>
    <col min="9452" max="9452" width="16.85546875" style="36" customWidth="1"/>
    <col min="9453" max="9453" width="13.42578125" style="36" customWidth="1"/>
    <col min="9454" max="9454" width="11.7109375" style="36" customWidth="1"/>
    <col min="9455" max="9455" width="13" style="36" customWidth="1"/>
    <col min="9456" max="9456" width="13.42578125" style="36" bestFit="1" customWidth="1"/>
    <col min="9457" max="9704" width="11.42578125" style="36"/>
    <col min="9705" max="9705" width="62.85546875" style="36" customWidth="1"/>
    <col min="9706" max="9706" width="22.28515625" style="36" customWidth="1"/>
    <col min="9707" max="9707" width="18.140625" style="36" customWidth="1"/>
    <col min="9708" max="9708" width="16.85546875" style="36" customWidth="1"/>
    <col min="9709" max="9709" width="13.42578125" style="36" customWidth="1"/>
    <col min="9710" max="9710" width="11.7109375" style="36" customWidth="1"/>
    <col min="9711" max="9711" width="13" style="36" customWidth="1"/>
    <col min="9712" max="9712" width="13.42578125" style="36" bestFit="1" customWidth="1"/>
    <col min="9713" max="9960" width="11.42578125" style="36"/>
    <col min="9961" max="9961" width="62.85546875" style="36" customWidth="1"/>
    <col min="9962" max="9962" width="22.28515625" style="36" customWidth="1"/>
    <col min="9963" max="9963" width="18.140625" style="36" customWidth="1"/>
    <col min="9964" max="9964" width="16.85546875" style="36" customWidth="1"/>
    <col min="9965" max="9965" width="13.42578125" style="36" customWidth="1"/>
    <col min="9966" max="9966" width="11.7109375" style="36" customWidth="1"/>
    <col min="9967" max="9967" width="13" style="36" customWidth="1"/>
    <col min="9968" max="9968" width="13.42578125" style="36" bestFit="1" customWidth="1"/>
    <col min="9969" max="10216" width="11.42578125" style="36"/>
    <col min="10217" max="10217" width="62.85546875" style="36" customWidth="1"/>
    <col min="10218" max="10218" width="22.28515625" style="36" customWidth="1"/>
    <col min="10219" max="10219" width="18.140625" style="36" customWidth="1"/>
    <col min="10220" max="10220" width="16.85546875" style="36" customWidth="1"/>
    <col min="10221" max="10221" width="13.42578125" style="36" customWidth="1"/>
    <col min="10222" max="10222" width="11.7109375" style="36" customWidth="1"/>
    <col min="10223" max="10223" width="13" style="36" customWidth="1"/>
    <col min="10224" max="10224" width="13.42578125" style="36" bestFit="1" customWidth="1"/>
    <col min="10225" max="10472" width="11.42578125" style="36"/>
    <col min="10473" max="10473" width="62.85546875" style="36" customWidth="1"/>
    <col min="10474" max="10474" width="22.28515625" style="36" customWidth="1"/>
    <col min="10475" max="10475" width="18.140625" style="36" customWidth="1"/>
    <col min="10476" max="10476" width="16.85546875" style="36" customWidth="1"/>
    <col min="10477" max="10477" width="13.42578125" style="36" customWidth="1"/>
    <col min="10478" max="10478" width="11.7109375" style="36" customWidth="1"/>
    <col min="10479" max="10479" width="13" style="36" customWidth="1"/>
    <col min="10480" max="10480" width="13.42578125" style="36" bestFit="1" customWidth="1"/>
    <col min="10481" max="10728" width="11.42578125" style="36"/>
    <col min="10729" max="10729" width="62.85546875" style="36" customWidth="1"/>
    <col min="10730" max="10730" width="22.28515625" style="36" customWidth="1"/>
    <col min="10731" max="10731" width="18.140625" style="36" customWidth="1"/>
    <col min="10732" max="10732" width="16.85546875" style="36" customWidth="1"/>
    <col min="10733" max="10733" width="13.42578125" style="36" customWidth="1"/>
    <col min="10734" max="10734" width="11.7109375" style="36" customWidth="1"/>
    <col min="10735" max="10735" width="13" style="36" customWidth="1"/>
    <col min="10736" max="10736" width="13.42578125" style="36" bestFit="1" customWidth="1"/>
    <col min="10737" max="10984" width="11.42578125" style="36"/>
    <col min="10985" max="10985" width="62.85546875" style="36" customWidth="1"/>
    <col min="10986" max="10986" width="22.28515625" style="36" customWidth="1"/>
    <col min="10987" max="10987" width="18.140625" style="36" customWidth="1"/>
    <col min="10988" max="10988" width="16.85546875" style="36" customWidth="1"/>
    <col min="10989" max="10989" width="13.42578125" style="36" customWidth="1"/>
    <col min="10990" max="10990" width="11.7109375" style="36" customWidth="1"/>
    <col min="10991" max="10991" width="13" style="36" customWidth="1"/>
    <col min="10992" max="10992" width="13.42578125" style="36" bestFit="1" customWidth="1"/>
    <col min="10993" max="11240" width="11.42578125" style="36"/>
    <col min="11241" max="11241" width="62.85546875" style="36" customWidth="1"/>
    <col min="11242" max="11242" width="22.28515625" style="36" customWidth="1"/>
    <col min="11243" max="11243" width="18.140625" style="36" customWidth="1"/>
    <col min="11244" max="11244" width="16.85546875" style="36" customWidth="1"/>
    <col min="11245" max="11245" width="13.42578125" style="36" customWidth="1"/>
    <col min="11246" max="11246" width="11.7109375" style="36" customWidth="1"/>
    <col min="11247" max="11247" width="13" style="36" customWidth="1"/>
    <col min="11248" max="11248" width="13.42578125" style="36" bestFit="1" customWidth="1"/>
    <col min="11249" max="11496" width="11.42578125" style="36"/>
    <col min="11497" max="11497" width="62.85546875" style="36" customWidth="1"/>
    <col min="11498" max="11498" width="22.28515625" style="36" customWidth="1"/>
    <col min="11499" max="11499" width="18.140625" style="36" customWidth="1"/>
    <col min="11500" max="11500" width="16.85546875" style="36" customWidth="1"/>
    <col min="11501" max="11501" width="13.42578125" style="36" customWidth="1"/>
    <col min="11502" max="11502" width="11.7109375" style="36" customWidth="1"/>
    <col min="11503" max="11503" width="13" style="36" customWidth="1"/>
    <col min="11504" max="11504" width="13.42578125" style="36" bestFit="1" customWidth="1"/>
    <col min="11505" max="11752" width="11.42578125" style="36"/>
    <col min="11753" max="11753" width="62.85546875" style="36" customWidth="1"/>
    <col min="11754" max="11754" width="22.28515625" style="36" customWidth="1"/>
    <col min="11755" max="11755" width="18.140625" style="36" customWidth="1"/>
    <col min="11756" max="11756" width="16.85546875" style="36" customWidth="1"/>
    <col min="11757" max="11757" width="13.42578125" style="36" customWidth="1"/>
    <col min="11758" max="11758" width="11.7109375" style="36" customWidth="1"/>
    <col min="11759" max="11759" width="13" style="36" customWidth="1"/>
    <col min="11760" max="11760" width="13.42578125" style="36" bestFit="1" customWidth="1"/>
    <col min="11761" max="12008" width="11.42578125" style="36"/>
    <col min="12009" max="12009" width="62.85546875" style="36" customWidth="1"/>
    <col min="12010" max="12010" width="22.28515625" style="36" customWidth="1"/>
    <col min="12011" max="12011" width="18.140625" style="36" customWidth="1"/>
    <col min="12012" max="12012" width="16.85546875" style="36" customWidth="1"/>
    <col min="12013" max="12013" width="13.42578125" style="36" customWidth="1"/>
    <col min="12014" max="12014" width="11.7109375" style="36" customWidth="1"/>
    <col min="12015" max="12015" width="13" style="36" customWidth="1"/>
    <col min="12016" max="12016" width="13.42578125" style="36" bestFit="1" customWidth="1"/>
    <col min="12017" max="12264" width="11.42578125" style="36"/>
    <col min="12265" max="12265" width="62.85546875" style="36" customWidth="1"/>
    <col min="12266" max="12266" width="22.28515625" style="36" customWidth="1"/>
    <col min="12267" max="12267" width="18.140625" style="36" customWidth="1"/>
    <col min="12268" max="12268" width="16.85546875" style="36" customWidth="1"/>
    <col min="12269" max="12269" width="13.42578125" style="36" customWidth="1"/>
    <col min="12270" max="12270" width="11.7109375" style="36" customWidth="1"/>
    <col min="12271" max="12271" width="13" style="36" customWidth="1"/>
    <col min="12272" max="12272" width="13.42578125" style="36" bestFit="1" customWidth="1"/>
    <col min="12273" max="12520" width="11.42578125" style="36"/>
    <col min="12521" max="12521" width="62.85546875" style="36" customWidth="1"/>
    <col min="12522" max="12522" width="22.28515625" style="36" customWidth="1"/>
    <col min="12523" max="12523" width="18.140625" style="36" customWidth="1"/>
    <col min="12524" max="12524" width="16.85546875" style="36" customWidth="1"/>
    <col min="12525" max="12525" width="13.42578125" style="36" customWidth="1"/>
    <col min="12526" max="12526" width="11.7109375" style="36" customWidth="1"/>
    <col min="12527" max="12527" width="13" style="36" customWidth="1"/>
    <col min="12528" max="12528" width="13.42578125" style="36" bestFit="1" customWidth="1"/>
    <col min="12529" max="12776" width="11.42578125" style="36"/>
    <col min="12777" max="12777" width="62.85546875" style="36" customWidth="1"/>
    <col min="12778" max="12778" width="22.28515625" style="36" customWidth="1"/>
    <col min="12779" max="12779" width="18.140625" style="36" customWidth="1"/>
    <col min="12780" max="12780" width="16.85546875" style="36" customWidth="1"/>
    <col min="12781" max="12781" width="13.42578125" style="36" customWidth="1"/>
    <col min="12782" max="12782" width="11.7109375" style="36" customWidth="1"/>
    <col min="12783" max="12783" width="13" style="36" customWidth="1"/>
    <col min="12784" max="12784" width="13.42578125" style="36" bestFit="1" customWidth="1"/>
    <col min="12785" max="13032" width="11.42578125" style="36"/>
    <col min="13033" max="13033" width="62.85546875" style="36" customWidth="1"/>
    <col min="13034" max="13034" width="22.28515625" style="36" customWidth="1"/>
    <col min="13035" max="13035" width="18.140625" style="36" customWidth="1"/>
    <col min="13036" max="13036" width="16.85546875" style="36" customWidth="1"/>
    <col min="13037" max="13037" width="13.42578125" style="36" customWidth="1"/>
    <col min="13038" max="13038" width="11.7109375" style="36" customWidth="1"/>
    <col min="13039" max="13039" width="13" style="36" customWidth="1"/>
    <col min="13040" max="13040" width="13.42578125" style="36" bestFit="1" customWidth="1"/>
    <col min="13041" max="13288" width="11.42578125" style="36"/>
    <col min="13289" max="13289" width="62.85546875" style="36" customWidth="1"/>
    <col min="13290" max="13290" width="22.28515625" style="36" customWidth="1"/>
    <col min="13291" max="13291" width="18.140625" style="36" customWidth="1"/>
    <col min="13292" max="13292" width="16.85546875" style="36" customWidth="1"/>
    <col min="13293" max="13293" width="13.42578125" style="36" customWidth="1"/>
    <col min="13294" max="13294" width="11.7109375" style="36" customWidth="1"/>
    <col min="13295" max="13295" width="13" style="36" customWidth="1"/>
    <col min="13296" max="13296" width="13.42578125" style="36" bestFit="1" customWidth="1"/>
    <col min="13297" max="13544" width="11.42578125" style="36"/>
    <col min="13545" max="13545" width="62.85546875" style="36" customWidth="1"/>
    <col min="13546" max="13546" width="22.28515625" style="36" customWidth="1"/>
    <col min="13547" max="13547" width="18.140625" style="36" customWidth="1"/>
    <col min="13548" max="13548" width="16.85546875" style="36" customWidth="1"/>
    <col min="13549" max="13549" width="13.42578125" style="36" customWidth="1"/>
    <col min="13550" max="13550" width="11.7109375" style="36" customWidth="1"/>
    <col min="13551" max="13551" width="13" style="36" customWidth="1"/>
    <col min="13552" max="13552" width="13.42578125" style="36" bestFit="1" customWidth="1"/>
    <col min="13553" max="13800" width="11.42578125" style="36"/>
    <col min="13801" max="13801" width="62.85546875" style="36" customWidth="1"/>
    <col min="13802" max="13802" width="22.28515625" style="36" customWidth="1"/>
    <col min="13803" max="13803" width="18.140625" style="36" customWidth="1"/>
    <col min="13804" max="13804" width="16.85546875" style="36" customWidth="1"/>
    <col min="13805" max="13805" width="13.42578125" style="36" customWidth="1"/>
    <col min="13806" max="13806" width="11.7109375" style="36" customWidth="1"/>
    <col min="13807" max="13807" width="13" style="36" customWidth="1"/>
    <col min="13808" max="13808" width="13.42578125" style="36" bestFit="1" customWidth="1"/>
    <col min="13809" max="14056" width="11.42578125" style="36"/>
    <col min="14057" max="14057" width="62.85546875" style="36" customWidth="1"/>
    <col min="14058" max="14058" width="22.28515625" style="36" customWidth="1"/>
    <col min="14059" max="14059" width="18.140625" style="36" customWidth="1"/>
    <col min="14060" max="14060" width="16.85546875" style="36" customWidth="1"/>
    <col min="14061" max="14061" width="13.42578125" style="36" customWidth="1"/>
    <col min="14062" max="14062" width="11.7109375" style="36" customWidth="1"/>
    <col min="14063" max="14063" width="13" style="36" customWidth="1"/>
    <col min="14064" max="14064" width="13.42578125" style="36" bestFit="1" customWidth="1"/>
    <col min="14065" max="14312" width="11.42578125" style="36"/>
    <col min="14313" max="14313" width="62.85546875" style="36" customWidth="1"/>
    <col min="14314" max="14314" width="22.28515625" style="36" customWidth="1"/>
    <col min="14315" max="14315" width="18.140625" style="36" customWidth="1"/>
    <col min="14316" max="14316" width="16.85546875" style="36" customWidth="1"/>
    <col min="14317" max="14317" width="13.42578125" style="36" customWidth="1"/>
    <col min="14318" max="14318" width="11.7109375" style="36" customWidth="1"/>
    <col min="14319" max="14319" width="13" style="36" customWidth="1"/>
    <col min="14320" max="14320" width="13.42578125" style="36" bestFit="1" customWidth="1"/>
    <col min="14321" max="14568" width="11.42578125" style="36"/>
    <col min="14569" max="14569" width="62.85546875" style="36" customWidth="1"/>
    <col min="14570" max="14570" width="22.28515625" style="36" customWidth="1"/>
    <col min="14571" max="14571" width="18.140625" style="36" customWidth="1"/>
    <col min="14572" max="14572" width="16.85546875" style="36" customWidth="1"/>
    <col min="14573" max="14573" width="13.42578125" style="36" customWidth="1"/>
    <col min="14574" max="14574" width="11.7109375" style="36" customWidth="1"/>
    <col min="14575" max="14575" width="13" style="36" customWidth="1"/>
    <col min="14576" max="14576" width="13.42578125" style="36" bestFit="1" customWidth="1"/>
    <col min="14577" max="14824" width="11.42578125" style="36"/>
    <col min="14825" max="14825" width="62.85546875" style="36" customWidth="1"/>
    <col min="14826" max="14826" width="22.28515625" style="36" customWidth="1"/>
    <col min="14827" max="14827" width="18.140625" style="36" customWidth="1"/>
    <col min="14828" max="14828" width="16.85546875" style="36" customWidth="1"/>
    <col min="14829" max="14829" width="13.42578125" style="36" customWidth="1"/>
    <col min="14830" max="14830" width="11.7109375" style="36" customWidth="1"/>
    <col min="14831" max="14831" width="13" style="36" customWidth="1"/>
    <col min="14832" max="14832" width="13.42578125" style="36" bestFit="1" customWidth="1"/>
    <col min="14833" max="15080" width="11.42578125" style="36"/>
    <col min="15081" max="15081" width="62.85546875" style="36" customWidth="1"/>
    <col min="15082" max="15082" width="22.28515625" style="36" customWidth="1"/>
    <col min="15083" max="15083" width="18.140625" style="36" customWidth="1"/>
    <col min="15084" max="15084" width="16.85546875" style="36" customWidth="1"/>
    <col min="15085" max="15085" width="13.42578125" style="36" customWidth="1"/>
    <col min="15086" max="15086" width="11.7109375" style="36" customWidth="1"/>
    <col min="15087" max="15087" width="13" style="36" customWidth="1"/>
    <col min="15088" max="15088" width="13.42578125" style="36" bestFit="1" customWidth="1"/>
    <col min="15089" max="15336" width="11.42578125" style="36"/>
    <col min="15337" max="15337" width="62.85546875" style="36" customWidth="1"/>
    <col min="15338" max="15338" width="22.28515625" style="36" customWidth="1"/>
    <col min="15339" max="15339" width="18.140625" style="36" customWidth="1"/>
    <col min="15340" max="15340" width="16.85546875" style="36" customWidth="1"/>
    <col min="15341" max="15341" width="13.42578125" style="36" customWidth="1"/>
    <col min="15342" max="15342" width="11.7109375" style="36" customWidth="1"/>
    <col min="15343" max="15343" width="13" style="36" customWidth="1"/>
    <col min="15344" max="15344" width="13.42578125" style="36" bestFit="1" customWidth="1"/>
    <col min="15345" max="15592" width="11.42578125" style="36"/>
    <col min="15593" max="15593" width="62.85546875" style="36" customWidth="1"/>
    <col min="15594" max="15594" width="22.28515625" style="36" customWidth="1"/>
    <col min="15595" max="15595" width="18.140625" style="36" customWidth="1"/>
    <col min="15596" max="15596" width="16.85546875" style="36" customWidth="1"/>
    <col min="15597" max="15597" width="13.42578125" style="36" customWidth="1"/>
    <col min="15598" max="15598" width="11.7109375" style="36" customWidth="1"/>
    <col min="15599" max="15599" width="13" style="36" customWidth="1"/>
    <col min="15600" max="15600" width="13.42578125" style="36" bestFit="1" customWidth="1"/>
    <col min="15601" max="15848" width="11.42578125" style="36"/>
    <col min="15849" max="15849" width="62.85546875" style="36" customWidth="1"/>
    <col min="15850" max="15850" width="22.28515625" style="36" customWidth="1"/>
    <col min="15851" max="15851" width="18.140625" style="36" customWidth="1"/>
    <col min="15852" max="15852" width="16.85546875" style="36" customWidth="1"/>
    <col min="15853" max="15853" width="13.42578125" style="36" customWidth="1"/>
    <col min="15854" max="15854" width="11.7109375" style="36" customWidth="1"/>
    <col min="15855" max="15855" width="13" style="36" customWidth="1"/>
    <col min="15856" max="15856" width="13.42578125" style="36" bestFit="1" customWidth="1"/>
    <col min="15857" max="16104" width="11.42578125" style="36"/>
    <col min="16105" max="16105" width="62.85546875" style="36" customWidth="1"/>
    <col min="16106" max="16106" width="22.28515625" style="36" customWidth="1"/>
    <col min="16107" max="16107" width="18.140625" style="36" customWidth="1"/>
    <col min="16108" max="16108" width="16.85546875" style="36" customWidth="1"/>
    <col min="16109" max="16109" width="13.42578125" style="36" customWidth="1"/>
    <col min="16110" max="16110" width="11.7109375" style="36" customWidth="1"/>
    <col min="16111" max="16111" width="13" style="36" customWidth="1"/>
    <col min="16112" max="16112" width="13.42578125" style="36" bestFit="1" customWidth="1"/>
    <col min="16113" max="16384" width="11.42578125" style="36"/>
  </cols>
  <sheetData>
    <row r="2" spans="1:9" x14ac:dyDescent="0.25">
      <c r="A2" s="498" t="s">
        <v>0</v>
      </c>
      <c r="B2" s="498"/>
      <c r="C2" s="498"/>
      <c r="D2" s="498"/>
      <c r="E2" s="498"/>
      <c r="F2" s="498"/>
      <c r="G2" s="498"/>
    </row>
    <row r="3" spans="1:9" x14ac:dyDescent="0.25">
      <c r="A3" s="498" t="s">
        <v>1</v>
      </c>
      <c r="B3" s="498"/>
      <c r="C3" s="498"/>
      <c r="D3" s="498"/>
      <c r="E3" s="498"/>
      <c r="F3" s="498"/>
      <c r="G3" s="498"/>
    </row>
    <row r="4" spans="1:9" x14ac:dyDescent="0.25">
      <c r="A4" s="498" t="s">
        <v>776</v>
      </c>
      <c r="B4" s="498"/>
      <c r="C4" s="498"/>
      <c r="D4" s="498"/>
      <c r="E4" s="498"/>
      <c r="F4" s="498"/>
      <c r="G4" s="498"/>
    </row>
    <row r="5" spans="1:9" x14ac:dyDescent="0.25">
      <c r="A5" s="81"/>
      <c r="B5" s="301"/>
      <c r="C5" s="33"/>
      <c r="D5" s="81"/>
      <c r="E5" s="81"/>
      <c r="F5" s="81"/>
      <c r="G5" s="81"/>
    </row>
    <row r="6" spans="1:9" x14ac:dyDescent="0.25">
      <c r="A6" s="10"/>
      <c r="B6" s="499" t="s">
        <v>3</v>
      </c>
      <c r="C6" s="500"/>
      <c r="D6" s="500"/>
      <c r="E6" s="501" t="s">
        <v>4</v>
      </c>
      <c r="F6" s="502"/>
      <c r="G6" s="502"/>
    </row>
    <row r="7" spans="1:9" ht="76.5" x14ac:dyDescent="0.25">
      <c r="A7" s="11" t="s">
        <v>5</v>
      </c>
      <c r="B7" s="302" t="s">
        <v>6</v>
      </c>
      <c r="C7" s="34" t="s">
        <v>7</v>
      </c>
      <c r="D7" s="14" t="s">
        <v>777</v>
      </c>
      <c r="E7" s="14" t="s">
        <v>9</v>
      </c>
      <c r="F7" s="14" t="s">
        <v>10</v>
      </c>
      <c r="G7" s="14" t="s">
        <v>11</v>
      </c>
    </row>
    <row r="8" spans="1:9" x14ac:dyDescent="0.2">
      <c r="A8" s="1" t="s">
        <v>12</v>
      </c>
      <c r="B8" s="350"/>
      <c r="C8" s="366">
        <f>SUM(C9+C23+C41+C44+C53+C65+C71+C73+C77+C91+C93+C34+C81+C49+C51+C69)</f>
        <v>2720691000</v>
      </c>
      <c r="D8" s="122"/>
      <c r="E8" s="122"/>
      <c r="F8" s="122"/>
      <c r="G8" s="122"/>
      <c r="I8" s="189"/>
    </row>
    <row r="9" spans="1:9" ht="25.5" x14ac:dyDescent="0.2">
      <c r="A9" s="18" t="s">
        <v>26</v>
      </c>
      <c r="B9" s="351"/>
      <c r="C9" s="123">
        <f>SUM(C10+C11+C21)</f>
        <v>502491000</v>
      </c>
      <c r="D9" s="124"/>
      <c r="E9" s="124"/>
      <c r="F9" s="124"/>
      <c r="G9" s="124"/>
    </row>
    <row r="10" spans="1:9" s="190" customFormat="1" x14ac:dyDescent="0.2">
      <c r="A10" s="51" t="s">
        <v>778</v>
      </c>
      <c r="B10" s="224" t="s">
        <v>779</v>
      </c>
      <c r="C10" s="125">
        <v>109491000</v>
      </c>
      <c r="D10" s="126">
        <v>40940</v>
      </c>
      <c r="E10" s="126">
        <v>41000</v>
      </c>
      <c r="F10" s="126">
        <v>41030</v>
      </c>
      <c r="G10" s="126">
        <v>41091</v>
      </c>
    </row>
    <row r="11" spans="1:9" s="190" customFormat="1" x14ac:dyDescent="0.2">
      <c r="A11" s="51" t="s">
        <v>416</v>
      </c>
      <c r="B11" s="326"/>
      <c r="C11" s="125">
        <f>SUM(C12:C20)</f>
        <v>350000000</v>
      </c>
      <c r="D11" s="127"/>
      <c r="E11" s="127"/>
      <c r="F11" s="127"/>
      <c r="G11" s="127"/>
    </row>
    <row r="12" spans="1:9" x14ac:dyDescent="0.2">
      <c r="A12" s="51" t="s">
        <v>416</v>
      </c>
      <c r="B12" s="305" t="s">
        <v>780</v>
      </c>
      <c r="C12" s="128">
        <v>75000000</v>
      </c>
      <c r="D12" s="126">
        <v>40969</v>
      </c>
      <c r="E12" s="126">
        <v>41000</v>
      </c>
      <c r="F12" s="126">
        <v>41000</v>
      </c>
      <c r="G12" s="126">
        <v>41244</v>
      </c>
    </row>
    <row r="13" spans="1:9" x14ac:dyDescent="0.2">
      <c r="A13" s="51" t="s">
        <v>416</v>
      </c>
      <c r="B13" s="305" t="s">
        <v>779</v>
      </c>
      <c r="C13" s="128">
        <v>80000000</v>
      </c>
      <c r="D13" s="126">
        <v>40969</v>
      </c>
      <c r="E13" s="126">
        <v>41000</v>
      </c>
      <c r="F13" s="126">
        <v>41000</v>
      </c>
      <c r="G13" s="126">
        <v>41244</v>
      </c>
    </row>
    <row r="14" spans="1:9" x14ac:dyDescent="0.2">
      <c r="A14" s="51" t="s">
        <v>416</v>
      </c>
      <c r="B14" s="305" t="s">
        <v>781</v>
      </c>
      <c r="C14" s="128">
        <v>60000000</v>
      </c>
      <c r="D14" s="126">
        <v>40969</v>
      </c>
      <c r="E14" s="126">
        <v>41000</v>
      </c>
      <c r="F14" s="126">
        <v>41000</v>
      </c>
      <c r="G14" s="126">
        <v>41244</v>
      </c>
    </row>
    <row r="15" spans="1:9" x14ac:dyDescent="0.2">
      <c r="A15" s="51" t="s">
        <v>416</v>
      </c>
      <c r="B15" s="305" t="s">
        <v>782</v>
      </c>
      <c r="C15" s="128">
        <v>40000000</v>
      </c>
      <c r="D15" s="126">
        <v>40969</v>
      </c>
      <c r="E15" s="126">
        <v>41000</v>
      </c>
      <c r="F15" s="126">
        <v>41000</v>
      </c>
      <c r="G15" s="126">
        <v>41244</v>
      </c>
    </row>
    <row r="16" spans="1:9" x14ac:dyDescent="0.2">
      <c r="A16" s="51" t="s">
        <v>416</v>
      </c>
      <c r="B16" s="305" t="s">
        <v>783</v>
      </c>
      <c r="C16" s="128">
        <v>20000000</v>
      </c>
      <c r="D16" s="126">
        <v>40969</v>
      </c>
      <c r="E16" s="126">
        <v>41000</v>
      </c>
      <c r="F16" s="126">
        <v>41000</v>
      </c>
      <c r="G16" s="126">
        <v>41244</v>
      </c>
    </row>
    <row r="17" spans="1:7" x14ac:dyDescent="0.2">
      <c r="A17" s="51" t="s">
        <v>416</v>
      </c>
      <c r="B17" s="305" t="s">
        <v>784</v>
      </c>
      <c r="C17" s="128">
        <v>20000000</v>
      </c>
      <c r="D17" s="126">
        <v>40969</v>
      </c>
      <c r="E17" s="126">
        <v>41000</v>
      </c>
      <c r="F17" s="126">
        <v>41000</v>
      </c>
      <c r="G17" s="126">
        <v>41244</v>
      </c>
    </row>
    <row r="18" spans="1:7" x14ac:dyDescent="0.2">
      <c r="A18" s="51" t="s">
        <v>416</v>
      </c>
      <c r="B18" s="305" t="s">
        <v>785</v>
      </c>
      <c r="C18" s="128">
        <v>20000000</v>
      </c>
      <c r="D18" s="126">
        <v>40969</v>
      </c>
      <c r="E18" s="126">
        <v>41000</v>
      </c>
      <c r="F18" s="126">
        <v>41000</v>
      </c>
      <c r="G18" s="126">
        <v>41244</v>
      </c>
    </row>
    <row r="19" spans="1:7" x14ac:dyDescent="0.2">
      <c r="A19" s="51" t="s">
        <v>416</v>
      </c>
      <c r="B19" s="305" t="s">
        <v>786</v>
      </c>
      <c r="C19" s="128">
        <v>15000000</v>
      </c>
      <c r="D19" s="126">
        <v>40969</v>
      </c>
      <c r="E19" s="126">
        <v>41000</v>
      </c>
      <c r="F19" s="126">
        <v>41000</v>
      </c>
      <c r="G19" s="126">
        <v>41244</v>
      </c>
    </row>
    <row r="20" spans="1:7" x14ac:dyDescent="0.2">
      <c r="A20" s="51" t="s">
        <v>416</v>
      </c>
      <c r="B20" s="305" t="s">
        <v>787</v>
      </c>
      <c r="C20" s="128">
        <v>20000000</v>
      </c>
      <c r="D20" s="126">
        <v>40969</v>
      </c>
      <c r="E20" s="126">
        <v>41000</v>
      </c>
      <c r="F20" s="126">
        <v>41000</v>
      </c>
      <c r="G20" s="126">
        <v>41244</v>
      </c>
    </row>
    <row r="21" spans="1:7" s="190" customFormat="1" x14ac:dyDescent="0.2">
      <c r="A21" s="51" t="s">
        <v>417</v>
      </c>
      <c r="B21" s="356"/>
      <c r="C21" s="125">
        <v>43000000</v>
      </c>
      <c r="D21" s="129"/>
      <c r="E21" s="129"/>
      <c r="F21" s="129"/>
      <c r="G21" s="129"/>
    </row>
    <row r="22" spans="1:7" x14ac:dyDescent="0.2">
      <c r="A22" s="51"/>
      <c r="B22" s="305" t="s">
        <v>782</v>
      </c>
      <c r="C22" s="128">
        <v>43000000</v>
      </c>
      <c r="D22" s="126">
        <v>40969</v>
      </c>
      <c r="E22" s="126">
        <v>41030</v>
      </c>
      <c r="F22" s="126">
        <v>41030</v>
      </c>
      <c r="G22" s="126">
        <v>41153</v>
      </c>
    </row>
    <row r="23" spans="1:7" ht="25.5" x14ac:dyDescent="0.2">
      <c r="A23" s="18" t="s">
        <v>42</v>
      </c>
      <c r="B23" s="353"/>
      <c r="C23" s="130">
        <f>SUM(C24:C33)</f>
        <v>485000000</v>
      </c>
      <c r="D23" s="131"/>
      <c r="E23" s="131"/>
      <c r="F23" s="131"/>
      <c r="G23" s="131"/>
    </row>
    <row r="24" spans="1:7" x14ac:dyDescent="0.2">
      <c r="A24" s="31" t="s">
        <v>788</v>
      </c>
      <c r="B24" s="224" t="s">
        <v>789</v>
      </c>
      <c r="C24" s="128">
        <v>150000000</v>
      </c>
      <c r="D24" s="126">
        <v>40969</v>
      </c>
      <c r="E24" s="126">
        <v>41061</v>
      </c>
      <c r="F24" s="126">
        <v>41061</v>
      </c>
      <c r="G24" s="126">
        <v>41214</v>
      </c>
    </row>
    <row r="25" spans="1:7" x14ac:dyDescent="0.2">
      <c r="A25" s="31" t="s">
        <v>636</v>
      </c>
      <c r="B25" s="224" t="s">
        <v>790</v>
      </c>
      <c r="C25" s="128">
        <v>15000000</v>
      </c>
      <c r="D25" s="126">
        <v>40969</v>
      </c>
      <c r="E25" s="126">
        <v>41061</v>
      </c>
      <c r="F25" s="126">
        <v>41061</v>
      </c>
      <c r="G25" s="126">
        <v>41122</v>
      </c>
    </row>
    <row r="26" spans="1:7" x14ac:dyDescent="0.2">
      <c r="A26" s="31" t="s">
        <v>636</v>
      </c>
      <c r="B26" s="224" t="s">
        <v>781</v>
      </c>
      <c r="C26" s="128">
        <v>20000000</v>
      </c>
      <c r="D26" s="126">
        <v>41000</v>
      </c>
      <c r="E26" s="126">
        <v>41061</v>
      </c>
      <c r="F26" s="126">
        <v>41061</v>
      </c>
      <c r="G26" s="126">
        <v>41122</v>
      </c>
    </row>
    <row r="27" spans="1:7" x14ac:dyDescent="0.2">
      <c r="A27" s="31" t="s">
        <v>636</v>
      </c>
      <c r="B27" s="224" t="s">
        <v>779</v>
      </c>
      <c r="C27" s="128">
        <v>100000000</v>
      </c>
      <c r="D27" s="126">
        <v>41000</v>
      </c>
      <c r="E27" s="126">
        <v>41061</v>
      </c>
      <c r="F27" s="126">
        <v>41061</v>
      </c>
      <c r="G27" s="126">
        <v>41122</v>
      </c>
    </row>
    <row r="28" spans="1:7" x14ac:dyDescent="0.2">
      <c r="A28" s="31" t="s">
        <v>791</v>
      </c>
      <c r="B28" s="224" t="s">
        <v>780</v>
      </c>
      <c r="C28" s="128">
        <v>35000000</v>
      </c>
      <c r="D28" s="126">
        <v>41000</v>
      </c>
      <c r="E28" s="126">
        <v>41061</v>
      </c>
      <c r="F28" s="126">
        <v>41061</v>
      </c>
      <c r="G28" s="126">
        <v>41122</v>
      </c>
    </row>
    <row r="29" spans="1:7" x14ac:dyDescent="0.2">
      <c r="A29" s="31" t="s">
        <v>792</v>
      </c>
      <c r="B29" s="224" t="s">
        <v>779</v>
      </c>
      <c r="C29" s="128">
        <v>55000000</v>
      </c>
      <c r="D29" s="126">
        <v>41000</v>
      </c>
      <c r="E29" s="126">
        <v>41061</v>
      </c>
      <c r="F29" s="126">
        <v>41061</v>
      </c>
      <c r="G29" s="126">
        <v>41122</v>
      </c>
    </row>
    <row r="30" spans="1:7" x14ac:dyDescent="0.2">
      <c r="A30" s="31" t="s">
        <v>792</v>
      </c>
      <c r="B30" s="224" t="s">
        <v>793</v>
      </c>
      <c r="C30" s="128">
        <v>30000000</v>
      </c>
      <c r="D30" s="126">
        <v>41000</v>
      </c>
      <c r="E30" s="126">
        <v>41061</v>
      </c>
      <c r="F30" s="126">
        <v>41061</v>
      </c>
      <c r="G30" s="126">
        <v>41122</v>
      </c>
    </row>
    <row r="31" spans="1:7" ht="25.5" x14ac:dyDescent="0.2">
      <c r="A31" s="31" t="s">
        <v>792</v>
      </c>
      <c r="B31" s="224" t="s">
        <v>794</v>
      </c>
      <c r="C31" s="128">
        <v>30000000</v>
      </c>
      <c r="D31" s="126">
        <v>41000</v>
      </c>
      <c r="E31" s="126">
        <v>41061</v>
      </c>
      <c r="F31" s="126">
        <v>41061</v>
      </c>
      <c r="G31" s="126">
        <v>41122</v>
      </c>
    </row>
    <row r="32" spans="1:7" x14ac:dyDescent="0.2">
      <c r="A32" s="31" t="s">
        <v>792</v>
      </c>
      <c r="B32" s="224" t="s">
        <v>782</v>
      </c>
      <c r="C32" s="379">
        <v>30000000</v>
      </c>
      <c r="D32" s="126">
        <v>41000</v>
      </c>
      <c r="E32" s="126">
        <v>41061</v>
      </c>
      <c r="F32" s="126">
        <v>41061</v>
      </c>
      <c r="G32" s="126">
        <v>41122</v>
      </c>
    </row>
    <row r="33" spans="1:7" ht="25.5" x14ac:dyDescent="0.2">
      <c r="A33" s="31" t="s">
        <v>419</v>
      </c>
      <c r="B33" s="224"/>
      <c r="C33" s="128">
        <v>20000000</v>
      </c>
      <c r="D33" s="126">
        <v>41000</v>
      </c>
      <c r="E33" s="126">
        <v>41061</v>
      </c>
      <c r="F33" s="126">
        <v>41061</v>
      </c>
      <c r="G33" s="126">
        <v>41122</v>
      </c>
    </row>
    <row r="34" spans="1:7" ht="25.5" x14ac:dyDescent="0.2">
      <c r="A34" s="18" t="s">
        <v>48</v>
      </c>
      <c r="B34" s="351"/>
      <c r="C34" s="123">
        <f>SUM(C35:C40)</f>
        <v>173000000</v>
      </c>
      <c r="D34" s="124"/>
      <c r="E34" s="124"/>
      <c r="F34" s="124"/>
      <c r="G34" s="124"/>
    </row>
    <row r="35" spans="1:7" x14ac:dyDescent="0.2">
      <c r="A35" s="31" t="s">
        <v>49</v>
      </c>
      <c r="B35" s="224"/>
      <c r="C35" s="128">
        <v>31000000</v>
      </c>
      <c r="D35" s="126">
        <v>41000</v>
      </c>
      <c r="E35" s="126">
        <v>41061</v>
      </c>
      <c r="F35" s="126">
        <v>41061</v>
      </c>
      <c r="G35" s="120">
        <v>41183</v>
      </c>
    </row>
    <row r="36" spans="1:7" ht="25.5" x14ac:dyDescent="0.2">
      <c r="A36" s="51" t="s">
        <v>60</v>
      </c>
      <c r="B36" s="224"/>
      <c r="C36" s="128">
        <v>72000000</v>
      </c>
      <c r="D36" s="126">
        <v>41000</v>
      </c>
      <c r="E36" s="126">
        <v>41061</v>
      </c>
      <c r="F36" s="126">
        <v>41061</v>
      </c>
      <c r="G36" s="120">
        <v>41183</v>
      </c>
    </row>
    <row r="37" spans="1:7" x14ac:dyDescent="0.2">
      <c r="A37" s="51" t="s">
        <v>62</v>
      </c>
      <c r="B37" s="224" t="s">
        <v>779</v>
      </c>
      <c r="C37" s="128">
        <v>20000000</v>
      </c>
      <c r="D37" s="126">
        <v>41000</v>
      </c>
      <c r="E37" s="126">
        <v>41061</v>
      </c>
      <c r="F37" s="126">
        <v>41061</v>
      </c>
      <c r="G37" s="120">
        <v>41183</v>
      </c>
    </row>
    <row r="38" spans="1:7" x14ac:dyDescent="0.2">
      <c r="A38" s="51" t="s">
        <v>62</v>
      </c>
      <c r="B38" s="224" t="s">
        <v>795</v>
      </c>
      <c r="C38" s="128">
        <v>15000000</v>
      </c>
      <c r="D38" s="126">
        <v>41000</v>
      </c>
      <c r="E38" s="126">
        <v>41061</v>
      </c>
      <c r="F38" s="126">
        <v>41061</v>
      </c>
      <c r="G38" s="120">
        <v>41183</v>
      </c>
    </row>
    <row r="39" spans="1:7" ht="25.5" x14ac:dyDescent="0.2">
      <c r="A39" s="51" t="s">
        <v>64</v>
      </c>
      <c r="B39" s="224" t="s">
        <v>796</v>
      </c>
      <c r="C39" s="128">
        <v>25000000</v>
      </c>
      <c r="D39" s="126">
        <v>41000</v>
      </c>
      <c r="E39" s="126">
        <v>41061</v>
      </c>
      <c r="F39" s="126">
        <v>41061</v>
      </c>
      <c r="G39" s="120">
        <v>41183</v>
      </c>
    </row>
    <row r="40" spans="1:7" ht="25.5" x14ac:dyDescent="0.2">
      <c r="A40" s="51" t="s">
        <v>420</v>
      </c>
      <c r="B40" s="224"/>
      <c r="C40" s="128">
        <v>10000000</v>
      </c>
      <c r="D40" s="126">
        <v>40940</v>
      </c>
      <c r="E40" s="126">
        <v>40969</v>
      </c>
      <c r="F40" s="126">
        <v>40969</v>
      </c>
      <c r="G40" s="126">
        <v>41000</v>
      </c>
    </row>
    <row r="41" spans="1:7" ht="25.5" x14ac:dyDescent="0.2">
      <c r="A41" s="18" t="s">
        <v>66</v>
      </c>
      <c r="B41" s="351"/>
      <c r="C41" s="123">
        <f>SUM(C42:C43)</f>
        <v>47000000</v>
      </c>
      <c r="D41" s="124"/>
      <c r="E41" s="124"/>
      <c r="F41" s="124"/>
      <c r="G41" s="124"/>
    </row>
    <row r="42" spans="1:7" ht="25.5" x14ac:dyDescent="0.2">
      <c r="A42" s="32" t="s">
        <v>67</v>
      </c>
      <c r="B42" s="305"/>
      <c r="C42" s="128">
        <v>46000000</v>
      </c>
      <c r="D42" s="126">
        <v>41000</v>
      </c>
      <c r="E42" s="126">
        <v>41030</v>
      </c>
      <c r="F42" s="126">
        <v>41030</v>
      </c>
      <c r="G42" s="126">
        <v>41122</v>
      </c>
    </row>
    <row r="43" spans="1:7" x14ac:dyDescent="0.2">
      <c r="A43" s="32" t="s">
        <v>75</v>
      </c>
      <c r="B43" s="305"/>
      <c r="C43" s="128">
        <v>1000000</v>
      </c>
      <c r="D43" s="126">
        <v>41000</v>
      </c>
      <c r="E43" s="126">
        <v>41061</v>
      </c>
      <c r="F43" s="126">
        <v>41061</v>
      </c>
      <c r="G43" s="126">
        <v>41244</v>
      </c>
    </row>
    <row r="44" spans="1:7" ht="25.5" x14ac:dyDescent="0.2">
      <c r="A44" s="18" t="s">
        <v>77</v>
      </c>
      <c r="B44" s="351"/>
      <c r="C44" s="132">
        <f>SUM(C45:C48)</f>
        <v>150000000</v>
      </c>
      <c r="D44" s="124"/>
      <c r="E44" s="124"/>
      <c r="F44" s="124"/>
      <c r="G44" s="124"/>
    </row>
    <row r="45" spans="1:7" x14ac:dyDescent="0.2">
      <c r="A45" s="32" t="s">
        <v>78</v>
      </c>
      <c r="B45" s="305" t="s">
        <v>779</v>
      </c>
      <c r="C45" s="128">
        <v>80000000</v>
      </c>
      <c r="D45" s="126">
        <v>41000</v>
      </c>
      <c r="E45" s="126">
        <v>41061</v>
      </c>
      <c r="F45" s="126">
        <v>41061</v>
      </c>
      <c r="G45" s="126">
        <v>41153</v>
      </c>
    </row>
    <row r="46" spans="1:7" x14ac:dyDescent="0.2">
      <c r="A46" s="32" t="s">
        <v>78</v>
      </c>
      <c r="B46" s="305" t="s">
        <v>782</v>
      </c>
      <c r="C46" s="128">
        <v>30000000</v>
      </c>
      <c r="D46" s="126">
        <v>41000</v>
      </c>
      <c r="E46" s="126">
        <v>41061</v>
      </c>
      <c r="F46" s="126">
        <v>41061</v>
      </c>
      <c r="G46" s="126">
        <v>41153</v>
      </c>
    </row>
    <row r="47" spans="1:7" x14ac:dyDescent="0.2">
      <c r="A47" s="32" t="s">
        <v>78</v>
      </c>
      <c r="B47" s="305" t="s">
        <v>781</v>
      </c>
      <c r="C47" s="128">
        <v>30000000</v>
      </c>
      <c r="D47" s="126">
        <v>41000</v>
      </c>
      <c r="E47" s="126">
        <v>41061</v>
      </c>
      <c r="F47" s="126">
        <v>41061</v>
      </c>
      <c r="G47" s="126">
        <v>41153</v>
      </c>
    </row>
    <row r="48" spans="1:7" x14ac:dyDescent="0.2">
      <c r="A48" s="32" t="s">
        <v>78</v>
      </c>
      <c r="B48" s="305" t="s">
        <v>786</v>
      </c>
      <c r="C48" s="128">
        <v>10000000</v>
      </c>
      <c r="D48" s="126">
        <v>41000</v>
      </c>
      <c r="E48" s="126">
        <v>41061</v>
      </c>
      <c r="F48" s="126">
        <v>41061</v>
      </c>
      <c r="G48" s="126">
        <v>41091</v>
      </c>
    </row>
    <row r="49" spans="1:7" x14ac:dyDescent="0.2">
      <c r="A49" s="113" t="s">
        <v>797</v>
      </c>
      <c r="B49" s="376"/>
      <c r="C49" s="130">
        <f>SUM(C50)</f>
        <v>30000000</v>
      </c>
      <c r="D49" s="133"/>
      <c r="E49" s="133"/>
      <c r="F49" s="133"/>
      <c r="G49" s="133"/>
    </row>
    <row r="50" spans="1:7" x14ac:dyDescent="0.2">
      <c r="A50" s="32" t="s">
        <v>550</v>
      </c>
      <c r="B50" s="305"/>
      <c r="C50" s="128">
        <v>30000000</v>
      </c>
      <c r="D50" s="126">
        <v>40969</v>
      </c>
      <c r="E50" s="126">
        <v>41061</v>
      </c>
      <c r="F50" s="126">
        <v>41061</v>
      </c>
      <c r="G50" s="126">
        <v>41153</v>
      </c>
    </row>
    <row r="51" spans="1:7" s="190" customFormat="1" x14ac:dyDescent="0.2">
      <c r="A51" s="113" t="s">
        <v>798</v>
      </c>
      <c r="B51" s="376"/>
      <c r="C51" s="130">
        <f>SUM(C52)</f>
        <v>20000000</v>
      </c>
      <c r="D51" s="133"/>
      <c r="E51" s="133"/>
      <c r="F51" s="133"/>
      <c r="G51" s="133"/>
    </row>
    <row r="52" spans="1:7" ht="38.25" x14ac:dyDescent="0.2">
      <c r="A52" s="32" t="s">
        <v>799</v>
      </c>
      <c r="B52" s="305" t="s">
        <v>779</v>
      </c>
      <c r="C52" s="128">
        <v>20000000</v>
      </c>
      <c r="D52" s="126">
        <v>40940</v>
      </c>
      <c r="E52" s="126">
        <v>41030</v>
      </c>
      <c r="F52" s="126">
        <v>41061</v>
      </c>
      <c r="G52" s="126">
        <v>41061</v>
      </c>
    </row>
    <row r="53" spans="1:7" ht="38.25" x14ac:dyDescent="0.2">
      <c r="A53" s="108" t="s">
        <v>357</v>
      </c>
      <c r="B53" s="351"/>
      <c r="C53" s="132">
        <f>SUM(C54:C64)</f>
        <v>793000000</v>
      </c>
      <c r="D53" s="134"/>
      <c r="E53" s="134"/>
      <c r="F53" s="134"/>
      <c r="G53" s="134"/>
    </row>
    <row r="54" spans="1:7" s="191" customFormat="1" ht="25.5" x14ac:dyDescent="0.2">
      <c r="A54" s="84" t="s">
        <v>800</v>
      </c>
      <c r="B54" s="377"/>
      <c r="C54" s="370">
        <v>100000000</v>
      </c>
      <c r="D54" s="135"/>
      <c r="E54" s="135"/>
      <c r="F54" s="135"/>
      <c r="G54" s="135"/>
    </row>
    <row r="55" spans="1:7" ht="25.5" x14ac:dyDescent="0.2">
      <c r="A55" s="84" t="s">
        <v>361</v>
      </c>
      <c r="B55" s="224"/>
      <c r="C55" s="370">
        <v>30000000</v>
      </c>
      <c r="D55" s="126">
        <v>40969</v>
      </c>
      <c r="E55" s="126">
        <v>41061</v>
      </c>
      <c r="F55" s="126">
        <v>41091</v>
      </c>
      <c r="G55" s="120">
        <v>41183</v>
      </c>
    </row>
    <row r="56" spans="1:7" ht="25.5" x14ac:dyDescent="0.2">
      <c r="A56" s="84" t="s">
        <v>362</v>
      </c>
      <c r="B56" s="224"/>
      <c r="C56" s="370">
        <v>80000000</v>
      </c>
      <c r="D56" s="126">
        <v>40940</v>
      </c>
      <c r="E56" s="126">
        <v>41061</v>
      </c>
      <c r="F56" s="126">
        <v>41061</v>
      </c>
      <c r="G56" s="126">
        <v>41244</v>
      </c>
    </row>
    <row r="57" spans="1:7" x14ac:dyDescent="0.2">
      <c r="A57" s="84" t="s">
        <v>363</v>
      </c>
      <c r="B57" s="224"/>
      <c r="C57" s="370">
        <v>40000000</v>
      </c>
      <c r="D57" s="126">
        <v>40940</v>
      </c>
      <c r="E57" s="126">
        <v>41061</v>
      </c>
      <c r="F57" s="126">
        <v>41061</v>
      </c>
      <c r="G57" s="126">
        <v>41244</v>
      </c>
    </row>
    <row r="58" spans="1:7" x14ac:dyDescent="0.2">
      <c r="A58" s="84" t="s">
        <v>364</v>
      </c>
      <c r="B58" s="224"/>
      <c r="C58" s="370">
        <v>250000000</v>
      </c>
      <c r="D58" s="192">
        <v>41061</v>
      </c>
      <c r="E58" s="126">
        <v>41061</v>
      </c>
      <c r="F58" s="126">
        <v>41061</v>
      </c>
      <c r="G58" s="126">
        <v>41244</v>
      </c>
    </row>
    <row r="59" spans="1:7" ht="51" x14ac:dyDescent="0.2">
      <c r="A59" s="84" t="s">
        <v>421</v>
      </c>
      <c r="B59" s="224"/>
      <c r="C59" s="370">
        <v>48000000</v>
      </c>
      <c r="D59" s="126">
        <v>40940</v>
      </c>
      <c r="E59" s="126">
        <v>41000</v>
      </c>
      <c r="F59" s="126">
        <v>41000</v>
      </c>
      <c r="G59" s="126">
        <v>41244</v>
      </c>
    </row>
    <row r="60" spans="1:7" ht="25.5" x14ac:dyDescent="0.2">
      <c r="A60" s="84" t="s">
        <v>801</v>
      </c>
      <c r="B60" s="224"/>
      <c r="C60" s="370">
        <v>50000000</v>
      </c>
      <c r="D60" s="126">
        <v>40940</v>
      </c>
      <c r="E60" s="126">
        <v>41030</v>
      </c>
      <c r="F60" s="126">
        <v>41030</v>
      </c>
      <c r="G60" s="126">
        <v>41061</v>
      </c>
    </row>
    <row r="61" spans="1:7" ht="38.25" x14ac:dyDescent="0.2">
      <c r="A61" s="84" t="s">
        <v>365</v>
      </c>
      <c r="B61" s="224"/>
      <c r="C61" s="370">
        <v>60000000</v>
      </c>
      <c r="D61" s="126">
        <v>40940</v>
      </c>
      <c r="E61" s="126">
        <v>41000</v>
      </c>
      <c r="F61" s="126">
        <v>41000</v>
      </c>
      <c r="G61" s="192">
        <v>41030</v>
      </c>
    </row>
    <row r="62" spans="1:7" ht="38.25" x14ac:dyDescent="0.2">
      <c r="A62" s="84" t="s">
        <v>365</v>
      </c>
      <c r="B62" s="224"/>
      <c r="C62" s="370">
        <v>60000000</v>
      </c>
      <c r="D62" s="192">
        <v>41030</v>
      </c>
      <c r="E62" s="126">
        <v>41091</v>
      </c>
      <c r="F62" s="126">
        <v>41091</v>
      </c>
      <c r="G62" s="126">
        <v>41122</v>
      </c>
    </row>
    <row r="63" spans="1:7" ht="38.25" x14ac:dyDescent="0.2">
      <c r="A63" s="84" t="s">
        <v>365</v>
      </c>
      <c r="B63" s="224"/>
      <c r="C63" s="370">
        <v>60000000</v>
      </c>
      <c r="D63" s="126">
        <v>41122</v>
      </c>
      <c r="E63" s="120">
        <v>41183</v>
      </c>
      <c r="F63" s="120">
        <v>41183</v>
      </c>
      <c r="G63" s="192">
        <v>41214</v>
      </c>
    </row>
    <row r="64" spans="1:7" ht="25.5" x14ac:dyDescent="0.2">
      <c r="A64" s="84" t="s">
        <v>366</v>
      </c>
      <c r="B64" s="224"/>
      <c r="C64" s="370">
        <v>15000000</v>
      </c>
      <c r="D64" s="126">
        <v>40969</v>
      </c>
      <c r="E64" s="126">
        <v>41061</v>
      </c>
      <c r="F64" s="126">
        <v>41091</v>
      </c>
      <c r="G64" s="192">
        <v>41183</v>
      </c>
    </row>
    <row r="65" spans="1:7" ht="25.5" x14ac:dyDescent="0.2">
      <c r="A65" s="109" t="s">
        <v>367</v>
      </c>
      <c r="B65" s="357"/>
      <c r="C65" s="372">
        <f>SUM(C66:C68)</f>
        <v>110000000</v>
      </c>
      <c r="D65" s="136"/>
      <c r="E65" s="136"/>
      <c r="F65" s="136"/>
      <c r="G65" s="136"/>
    </row>
    <row r="66" spans="1:7" ht="25.5" x14ac:dyDescent="0.2">
      <c r="A66" s="84" t="s">
        <v>368</v>
      </c>
      <c r="B66" s="224"/>
      <c r="C66" s="128">
        <v>45000000</v>
      </c>
      <c r="D66" s="126">
        <v>40940</v>
      </c>
      <c r="E66" s="126">
        <v>41030</v>
      </c>
      <c r="F66" s="126">
        <v>41030</v>
      </c>
      <c r="G66" s="126">
        <v>41244</v>
      </c>
    </row>
    <row r="67" spans="1:7" x14ac:dyDescent="0.2">
      <c r="A67" s="84" t="s">
        <v>423</v>
      </c>
      <c r="B67" s="224"/>
      <c r="C67" s="128">
        <v>15000000</v>
      </c>
      <c r="D67" s="126">
        <v>40969</v>
      </c>
      <c r="E67" s="126">
        <v>41061</v>
      </c>
      <c r="F67" s="126">
        <v>41061</v>
      </c>
      <c r="G67" s="126">
        <v>41244</v>
      </c>
    </row>
    <row r="68" spans="1:7" ht="38.25" x14ac:dyDescent="0.2">
      <c r="A68" s="84" t="s">
        <v>425</v>
      </c>
      <c r="B68" s="224"/>
      <c r="C68" s="128">
        <v>50000000</v>
      </c>
      <c r="D68" s="126">
        <v>40940</v>
      </c>
      <c r="E68" s="126">
        <v>41000</v>
      </c>
      <c r="F68" s="126">
        <v>41000</v>
      </c>
      <c r="G68" s="192">
        <v>41030</v>
      </c>
    </row>
    <row r="69" spans="1:7" s="190" customFormat="1" ht="25.5" x14ac:dyDescent="0.2">
      <c r="A69" s="114" t="s">
        <v>802</v>
      </c>
      <c r="B69" s="378"/>
      <c r="C69" s="380">
        <f>SUM(C70)</f>
        <v>30000000</v>
      </c>
      <c r="D69" s="193"/>
      <c r="E69" s="193"/>
      <c r="F69" s="193"/>
      <c r="G69" s="193"/>
    </row>
    <row r="70" spans="1:7" ht="25.5" x14ac:dyDescent="0.2">
      <c r="A70" s="84" t="s">
        <v>803</v>
      </c>
      <c r="B70" s="224"/>
      <c r="C70" s="370">
        <v>30000000</v>
      </c>
      <c r="D70" s="126">
        <v>41061</v>
      </c>
      <c r="E70" s="126">
        <v>41122</v>
      </c>
      <c r="F70" s="126">
        <v>41122</v>
      </c>
      <c r="G70" s="126">
        <v>41244</v>
      </c>
    </row>
    <row r="71" spans="1:7" ht="38.25" x14ac:dyDescent="0.2">
      <c r="A71" s="86" t="s">
        <v>141</v>
      </c>
      <c r="B71" s="358"/>
      <c r="C71" s="137">
        <f>SUM(C72:C72)</f>
        <v>100000000</v>
      </c>
      <c r="D71" s="138"/>
      <c r="E71" s="138"/>
      <c r="F71" s="138"/>
      <c r="G71" s="138"/>
    </row>
    <row r="72" spans="1:7" ht="25.5" x14ac:dyDescent="0.2">
      <c r="A72" s="30" t="s">
        <v>426</v>
      </c>
      <c r="B72" s="224"/>
      <c r="C72" s="370">
        <v>100000000</v>
      </c>
      <c r="D72" s="126">
        <v>40969</v>
      </c>
      <c r="E72" s="126">
        <v>41030</v>
      </c>
      <c r="F72" s="126">
        <v>41061</v>
      </c>
      <c r="G72" s="126">
        <v>41244</v>
      </c>
    </row>
    <row r="73" spans="1:7" ht="25.5" x14ac:dyDescent="0.2">
      <c r="A73" s="86" t="s">
        <v>222</v>
      </c>
      <c r="B73" s="358"/>
      <c r="C73" s="137">
        <f>SUM(C74:C76)</f>
        <v>33500000</v>
      </c>
      <c r="D73" s="138"/>
      <c r="E73" s="138"/>
      <c r="F73" s="138"/>
      <c r="G73" s="138"/>
    </row>
    <row r="74" spans="1:7" x14ac:dyDescent="0.2">
      <c r="A74" s="27" t="s">
        <v>427</v>
      </c>
      <c r="B74" s="305"/>
      <c r="C74" s="128">
        <v>11000000</v>
      </c>
      <c r="D74" s="126">
        <v>40969</v>
      </c>
      <c r="E74" s="126">
        <v>41030</v>
      </c>
      <c r="F74" s="126">
        <v>41061</v>
      </c>
      <c r="G74" s="120">
        <v>41183</v>
      </c>
    </row>
    <row r="75" spans="1:7" x14ac:dyDescent="0.2">
      <c r="A75" s="27" t="s">
        <v>428</v>
      </c>
      <c r="B75" s="305"/>
      <c r="C75" s="128">
        <v>8500000</v>
      </c>
      <c r="D75" s="126">
        <v>40969</v>
      </c>
      <c r="E75" s="126">
        <v>41030</v>
      </c>
      <c r="F75" s="126">
        <v>41061</v>
      </c>
      <c r="G75" s="120">
        <v>41183</v>
      </c>
    </row>
    <row r="76" spans="1:7" x14ac:dyDescent="0.2">
      <c r="A76" s="27" t="s">
        <v>429</v>
      </c>
      <c r="B76" s="305"/>
      <c r="C76" s="128">
        <v>14000000</v>
      </c>
      <c r="D76" s="126">
        <v>40940</v>
      </c>
      <c r="E76" s="126">
        <v>40969</v>
      </c>
      <c r="F76" s="126">
        <v>40969</v>
      </c>
      <c r="G76" s="120">
        <v>41183</v>
      </c>
    </row>
    <row r="77" spans="1:7" ht="25.5" x14ac:dyDescent="0.2">
      <c r="A77" s="86" t="s">
        <v>804</v>
      </c>
      <c r="B77" s="358"/>
      <c r="C77" s="139">
        <f>SUM(C78:C80)</f>
        <v>68000000</v>
      </c>
      <c r="D77" s="140"/>
      <c r="E77" s="140"/>
      <c r="F77" s="140"/>
      <c r="G77" s="140"/>
    </row>
    <row r="78" spans="1:7" x14ac:dyDescent="0.2">
      <c r="A78" s="90" t="s">
        <v>430</v>
      </c>
      <c r="B78" s="360"/>
      <c r="C78" s="141">
        <v>13000000</v>
      </c>
      <c r="D78" s="126">
        <v>40969</v>
      </c>
      <c r="E78" s="126">
        <v>41030</v>
      </c>
      <c r="F78" s="126">
        <v>41030</v>
      </c>
      <c r="G78" s="126">
        <v>41091</v>
      </c>
    </row>
    <row r="79" spans="1:7" x14ac:dyDescent="0.2">
      <c r="A79" s="87" t="s">
        <v>282</v>
      </c>
      <c r="B79" s="360"/>
      <c r="C79" s="142">
        <v>25000000</v>
      </c>
      <c r="D79" s="126">
        <v>40969</v>
      </c>
      <c r="E79" s="126">
        <v>41030</v>
      </c>
      <c r="F79" s="126">
        <v>41030</v>
      </c>
      <c r="G79" s="126">
        <v>41091</v>
      </c>
    </row>
    <row r="80" spans="1:7" ht="25.5" x14ac:dyDescent="0.2">
      <c r="A80" s="25" t="s">
        <v>431</v>
      </c>
      <c r="B80" s="360"/>
      <c r="C80" s="142">
        <v>30000000</v>
      </c>
      <c r="D80" s="126">
        <v>40969</v>
      </c>
      <c r="E80" s="126">
        <v>41030</v>
      </c>
      <c r="F80" s="126">
        <v>41030</v>
      </c>
      <c r="G80" s="126">
        <v>41091</v>
      </c>
    </row>
    <row r="81" spans="1:7" x14ac:dyDescent="0.2">
      <c r="A81" s="16" t="s">
        <v>326</v>
      </c>
      <c r="B81" s="358"/>
      <c r="C81" s="139">
        <f>SUM(C82:C90)</f>
        <v>143500000</v>
      </c>
      <c r="D81" s="140"/>
      <c r="E81" s="140"/>
      <c r="F81" s="140"/>
      <c r="G81" s="140"/>
    </row>
    <row r="82" spans="1:7" ht="25.5" x14ac:dyDescent="0.2">
      <c r="A82" s="20" t="s">
        <v>327</v>
      </c>
      <c r="B82" s="362"/>
      <c r="C82" s="381">
        <v>35000000</v>
      </c>
      <c r="D82" s="126">
        <v>40969</v>
      </c>
      <c r="E82" s="126">
        <v>41030</v>
      </c>
      <c r="F82" s="126">
        <v>41030</v>
      </c>
      <c r="G82" s="126">
        <v>41091</v>
      </c>
    </row>
    <row r="83" spans="1:7" x14ac:dyDescent="0.2">
      <c r="A83" s="90" t="s">
        <v>328</v>
      </c>
      <c r="B83" s="360"/>
      <c r="C83" s="142">
        <v>10000000</v>
      </c>
      <c r="D83" s="126">
        <v>40969</v>
      </c>
      <c r="E83" s="126">
        <v>41030</v>
      </c>
      <c r="F83" s="126">
        <v>41030</v>
      </c>
      <c r="G83" s="126">
        <v>41091</v>
      </c>
    </row>
    <row r="84" spans="1:7" x14ac:dyDescent="0.2">
      <c r="A84" s="87" t="s">
        <v>329</v>
      </c>
      <c r="B84" s="360"/>
      <c r="C84" s="142">
        <v>5000000</v>
      </c>
      <c r="D84" s="126">
        <v>40969</v>
      </c>
      <c r="E84" s="126">
        <v>41030</v>
      </c>
      <c r="F84" s="126">
        <v>41030</v>
      </c>
      <c r="G84" s="126">
        <v>41091</v>
      </c>
    </row>
    <row r="85" spans="1:7" ht="25.5" x14ac:dyDescent="0.2">
      <c r="A85" s="25" t="s">
        <v>330</v>
      </c>
      <c r="B85" s="305"/>
      <c r="C85" s="128">
        <v>10000000</v>
      </c>
      <c r="D85" s="126">
        <v>40969</v>
      </c>
      <c r="E85" s="126">
        <v>41030</v>
      </c>
      <c r="F85" s="126">
        <v>41030</v>
      </c>
      <c r="G85" s="126">
        <v>41091</v>
      </c>
    </row>
    <row r="86" spans="1:7" ht="25.5" x14ac:dyDescent="0.2">
      <c r="A86" s="51" t="s">
        <v>331</v>
      </c>
      <c r="B86" s="305"/>
      <c r="C86" s="128">
        <v>6000000</v>
      </c>
      <c r="D86" s="126">
        <v>40969</v>
      </c>
      <c r="E86" s="126">
        <v>41030</v>
      </c>
      <c r="F86" s="126">
        <v>41030</v>
      </c>
      <c r="G86" s="126">
        <v>41091</v>
      </c>
    </row>
    <row r="87" spans="1:7" ht="25.5" x14ac:dyDescent="0.2">
      <c r="A87" s="51" t="s">
        <v>333</v>
      </c>
      <c r="B87" s="305"/>
      <c r="C87" s="128">
        <v>10000000</v>
      </c>
      <c r="D87" s="126">
        <v>40969</v>
      </c>
      <c r="E87" s="126">
        <v>41030</v>
      </c>
      <c r="F87" s="126">
        <v>41030</v>
      </c>
      <c r="G87" s="126">
        <v>41091</v>
      </c>
    </row>
    <row r="88" spans="1:7" ht="25.5" x14ac:dyDescent="0.2">
      <c r="A88" s="51" t="s">
        <v>334</v>
      </c>
      <c r="B88" s="305"/>
      <c r="C88" s="370">
        <v>22000000</v>
      </c>
      <c r="D88" s="126">
        <v>40969</v>
      </c>
      <c r="E88" s="126">
        <v>41030</v>
      </c>
      <c r="F88" s="126">
        <v>41030</v>
      </c>
      <c r="G88" s="126">
        <v>41091</v>
      </c>
    </row>
    <row r="89" spans="1:7" ht="25.5" x14ac:dyDescent="0.2">
      <c r="A89" s="51" t="s">
        <v>335</v>
      </c>
      <c r="B89" s="305"/>
      <c r="C89" s="370">
        <v>5500000</v>
      </c>
      <c r="D89" s="126">
        <v>40969</v>
      </c>
      <c r="E89" s="126">
        <v>41030</v>
      </c>
      <c r="F89" s="126">
        <v>41030</v>
      </c>
      <c r="G89" s="126">
        <v>41091</v>
      </c>
    </row>
    <row r="90" spans="1:7" ht="25.5" x14ac:dyDescent="0.2">
      <c r="A90" s="51" t="s">
        <v>336</v>
      </c>
      <c r="B90" s="305"/>
      <c r="C90" s="370">
        <v>40000000</v>
      </c>
      <c r="D90" s="126">
        <v>40969</v>
      </c>
      <c r="E90" s="126">
        <v>41030</v>
      </c>
      <c r="F90" s="126">
        <v>41030</v>
      </c>
      <c r="G90" s="126">
        <v>41091</v>
      </c>
    </row>
    <row r="91" spans="1:7" x14ac:dyDescent="0.2">
      <c r="A91" s="16" t="s">
        <v>371</v>
      </c>
      <c r="B91" s="358"/>
      <c r="C91" s="137">
        <f>SUM(C92:C92)</f>
        <v>24000000</v>
      </c>
      <c r="D91" s="138"/>
      <c r="E91" s="138"/>
      <c r="F91" s="138"/>
      <c r="G91" s="138"/>
    </row>
    <row r="92" spans="1:7" ht="25.5" x14ac:dyDescent="0.2">
      <c r="A92" s="89" t="s">
        <v>453</v>
      </c>
      <c r="B92" s="360"/>
      <c r="C92" s="141">
        <v>24000000</v>
      </c>
      <c r="D92" s="126">
        <v>40969</v>
      </c>
      <c r="E92" s="126">
        <v>41030</v>
      </c>
      <c r="F92" s="126">
        <v>41030</v>
      </c>
      <c r="G92" s="126">
        <v>41244</v>
      </c>
    </row>
    <row r="93" spans="1:7" ht="25.5" x14ac:dyDescent="0.2">
      <c r="A93" s="16" t="s">
        <v>391</v>
      </c>
      <c r="B93" s="358"/>
      <c r="C93" s="137">
        <f>SUM(C94:C96)</f>
        <v>11200000</v>
      </c>
      <c r="D93" s="138"/>
      <c r="E93" s="138"/>
      <c r="F93" s="138"/>
      <c r="G93" s="138"/>
    </row>
    <row r="94" spans="1:7" ht="51" x14ac:dyDescent="0.2">
      <c r="A94" s="89" t="s">
        <v>393</v>
      </c>
      <c r="B94" s="362" t="s">
        <v>779</v>
      </c>
      <c r="C94" s="381">
        <v>9000000</v>
      </c>
      <c r="D94" s="126">
        <v>40969</v>
      </c>
      <c r="E94" s="126">
        <v>41030</v>
      </c>
      <c r="F94" s="126">
        <v>41030</v>
      </c>
      <c r="G94" s="126">
        <v>41244</v>
      </c>
    </row>
    <row r="95" spans="1:7" ht="38.25" x14ac:dyDescent="0.2">
      <c r="A95" s="90" t="s">
        <v>397</v>
      </c>
      <c r="B95" s="360" t="s">
        <v>779</v>
      </c>
      <c r="C95" s="141">
        <v>1100000</v>
      </c>
      <c r="D95" s="126">
        <v>40969</v>
      </c>
      <c r="E95" s="126">
        <v>41030</v>
      </c>
      <c r="F95" s="126">
        <v>41030</v>
      </c>
      <c r="G95" s="126">
        <v>41244</v>
      </c>
    </row>
    <row r="96" spans="1:7" ht="25.5" x14ac:dyDescent="0.2">
      <c r="A96" s="87" t="s">
        <v>398</v>
      </c>
      <c r="B96" s="360" t="s">
        <v>779</v>
      </c>
      <c r="C96" s="142">
        <v>1100000</v>
      </c>
      <c r="D96" s="126">
        <v>40969</v>
      </c>
      <c r="E96" s="126">
        <v>41030</v>
      </c>
      <c r="F96" s="126">
        <v>41030</v>
      </c>
      <c r="G96" s="126">
        <v>41244</v>
      </c>
    </row>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topLeftCell="A67" workbookViewId="0">
      <selection activeCell="D16" sqref="D16"/>
    </sheetView>
  </sheetViews>
  <sheetFormatPr baseColWidth="10" defaultRowHeight="12.75" x14ac:dyDescent="0.25"/>
  <cols>
    <col min="1" max="1" width="63.7109375" style="4" customWidth="1"/>
    <col min="2" max="2" width="20.7109375" style="5" customWidth="1"/>
    <col min="3" max="3" width="18.7109375" style="4" customWidth="1"/>
    <col min="4" max="7" width="13.7109375" style="7" customWidth="1"/>
    <col min="8" max="8" width="11.42578125" style="4"/>
    <col min="9" max="9" width="13.7109375" style="112" bestFit="1" customWidth="1"/>
    <col min="10" max="232" width="11.42578125" style="4"/>
    <col min="233" max="233" width="62.85546875" style="4" customWidth="1"/>
    <col min="234" max="234" width="22.28515625" style="4" customWidth="1"/>
    <col min="235" max="235" width="18.140625" style="4" customWidth="1"/>
    <col min="236" max="236" width="16.85546875" style="4" customWidth="1"/>
    <col min="237" max="237" width="13.42578125" style="4" customWidth="1"/>
    <col min="238" max="238" width="11.7109375" style="4" customWidth="1"/>
    <col min="239" max="239" width="13" style="4" customWidth="1"/>
    <col min="240" max="240" width="13.42578125" style="4" bestFit="1" customWidth="1"/>
    <col min="241" max="488" width="11.42578125" style="4"/>
    <col min="489" max="489" width="62.85546875" style="4" customWidth="1"/>
    <col min="490" max="490" width="22.28515625" style="4" customWidth="1"/>
    <col min="491" max="491" width="18.140625" style="4" customWidth="1"/>
    <col min="492" max="492" width="16.85546875" style="4" customWidth="1"/>
    <col min="493" max="493" width="13.42578125" style="4" customWidth="1"/>
    <col min="494" max="494" width="11.7109375" style="4" customWidth="1"/>
    <col min="495" max="495" width="13" style="4" customWidth="1"/>
    <col min="496" max="496" width="13.42578125" style="4" bestFit="1" customWidth="1"/>
    <col min="497" max="744" width="11.42578125" style="4"/>
    <col min="745" max="745" width="62.85546875" style="4" customWidth="1"/>
    <col min="746" max="746" width="22.28515625" style="4" customWidth="1"/>
    <col min="747" max="747" width="18.140625" style="4" customWidth="1"/>
    <col min="748" max="748" width="16.85546875" style="4" customWidth="1"/>
    <col min="749" max="749" width="13.42578125" style="4" customWidth="1"/>
    <col min="750" max="750" width="11.7109375" style="4" customWidth="1"/>
    <col min="751" max="751" width="13" style="4" customWidth="1"/>
    <col min="752" max="752" width="13.42578125" style="4" bestFit="1" customWidth="1"/>
    <col min="753" max="1000" width="11.42578125" style="4"/>
    <col min="1001" max="1001" width="62.85546875" style="4" customWidth="1"/>
    <col min="1002" max="1002" width="22.28515625" style="4" customWidth="1"/>
    <col min="1003" max="1003" width="18.140625" style="4" customWidth="1"/>
    <col min="1004" max="1004" width="16.85546875" style="4" customWidth="1"/>
    <col min="1005" max="1005" width="13.42578125" style="4" customWidth="1"/>
    <col min="1006" max="1006" width="11.7109375" style="4" customWidth="1"/>
    <col min="1007" max="1007" width="13" style="4" customWidth="1"/>
    <col min="1008" max="1008" width="13.42578125" style="4" bestFit="1" customWidth="1"/>
    <col min="1009" max="1256" width="11.42578125" style="4"/>
    <col min="1257" max="1257" width="62.85546875" style="4" customWidth="1"/>
    <col min="1258" max="1258" width="22.28515625" style="4" customWidth="1"/>
    <col min="1259" max="1259" width="18.140625" style="4" customWidth="1"/>
    <col min="1260" max="1260" width="16.85546875" style="4" customWidth="1"/>
    <col min="1261" max="1261" width="13.42578125" style="4" customWidth="1"/>
    <col min="1262" max="1262" width="11.7109375" style="4" customWidth="1"/>
    <col min="1263" max="1263" width="13" style="4" customWidth="1"/>
    <col min="1264" max="1264" width="13.42578125" style="4" bestFit="1" customWidth="1"/>
    <col min="1265" max="1512" width="11.42578125" style="4"/>
    <col min="1513" max="1513" width="62.85546875" style="4" customWidth="1"/>
    <col min="1514" max="1514" width="22.28515625" style="4" customWidth="1"/>
    <col min="1515" max="1515" width="18.140625" style="4" customWidth="1"/>
    <col min="1516" max="1516" width="16.85546875" style="4" customWidth="1"/>
    <col min="1517" max="1517" width="13.42578125" style="4" customWidth="1"/>
    <col min="1518" max="1518" width="11.7109375" style="4" customWidth="1"/>
    <col min="1519" max="1519" width="13" style="4" customWidth="1"/>
    <col min="1520" max="1520" width="13.42578125" style="4" bestFit="1" customWidth="1"/>
    <col min="1521" max="1768" width="11.42578125" style="4"/>
    <col min="1769" max="1769" width="62.85546875" style="4" customWidth="1"/>
    <col min="1770" max="1770" width="22.28515625" style="4" customWidth="1"/>
    <col min="1771" max="1771" width="18.140625" style="4" customWidth="1"/>
    <col min="1772" max="1772" width="16.85546875" style="4" customWidth="1"/>
    <col min="1773" max="1773" width="13.42578125" style="4" customWidth="1"/>
    <col min="1774" max="1774" width="11.7109375" style="4" customWidth="1"/>
    <col min="1775" max="1775" width="13" style="4" customWidth="1"/>
    <col min="1776" max="1776" width="13.42578125" style="4" bestFit="1" customWidth="1"/>
    <col min="1777" max="2024" width="11.42578125" style="4"/>
    <col min="2025" max="2025" width="62.85546875" style="4" customWidth="1"/>
    <col min="2026" max="2026" width="22.28515625" style="4" customWidth="1"/>
    <col min="2027" max="2027" width="18.140625" style="4" customWidth="1"/>
    <col min="2028" max="2028" width="16.85546875" style="4" customWidth="1"/>
    <col min="2029" max="2029" width="13.42578125" style="4" customWidth="1"/>
    <col min="2030" max="2030" width="11.7109375" style="4" customWidth="1"/>
    <col min="2031" max="2031" width="13" style="4" customWidth="1"/>
    <col min="2032" max="2032" width="13.42578125" style="4" bestFit="1" customWidth="1"/>
    <col min="2033" max="2280" width="11.42578125" style="4"/>
    <col min="2281" max="2281" width="62.85546875" style="4" customWidth="1"/>
    <col min="2282" max="2282" width="22.28515625" style="4" customWidth="1"/>
    <col min="2283" max="2283" width="18.140625" style="4" customWidth="1"/>
    <col min="2284" max="2284" width="16.85546875" style="4" customWidth="1"/>
    <col min="2285" max="2285" width="13.42578125" style="4" customWidth="1"/>
    <col min="2286" max="2286" width="11.7109375" style="4" customWidth="1"/>
    <col min="2287" max="2287" width="13" style="4" customWidth="1"/>
    <col min="2288" max="2288" width="13.42578125" style="4" bestFit="1" customWidth="1"/>
    <col min="2289" max="2536" width="11.42578125" style="4"/>
    <col min="2537" max="2537" width="62.85546875" style="4" customWidth="1"/>
    <col min="2538" max="2538" width="22.28515625" style="4" customWidth="1"/>
    <col min="2539" max="2539" width="18.140625" style="4" customWidth="1"/>
    <col min="2540" max="2540" width="16.85546875" style="4" customWidth="1"/>
    <col min="2541" max="2541" width="13.42578125" style="4" customWidth="1"/>
    <col min="2542" max="2542" width="11.7109375" style="4" customWidth="1"/>
    <col min="2543" max="2543" width="13" style="4" customWidth="1"/>
    <col min="2544" max="2544" width="13.42578125" style="4" bestFit="1" customWidth="1"/>
    <col min="2545" max="2792" width="11.42578125" style="4"/>
    <col min="2793" max="2793" width="62.85546875" style="4" customWidth="1"/>
    <col min="2794" max="2794" width="22.28515625" style="4" customWidth="1"/>
    <col min="2795" max="2795" width="18.140625" style="4" customWidth="1"/>
    <col min="2796" max="2796" width="16.85546875" style="4" customWidth="1"/>
    <col min="2797" max="2797" width="13.42578125" style="4" customWidth="1"/>
    <col min="2798" max="2798" width="11.7109375" style="4" customWidth="1"/>
    <col min="2799" max="2799" width="13" style="4" customWidth="1"/>
    <col min="2800" max="2800" width="13.42578125" style="4" bestFit="1" customWidth="1"/>
    <col min="2801" max="3048" width="11.42578125" style="4"/>
    <col min="3049" max="3049" width="62.85546875" style="4" customWidth="1"/>
    <col min="3050" max="3050" width="22.28515625" style="4" customWidth="1"/>
    <col min="3051" max="3051" width="18.140625" style="4" customWidth="1"/>
    <col min="3052" max="3052" width="16.85546875" style="4" customWidth="1"/>
    <col min="3053" max="3053" width="13.42578125" style="4" customWidth="1"/>
    <col min="3054" max="3054" width="11.7109375" style="4" customWidth="1"/>
    <col min="3055" max="3055" width="13" style="4" customWidth="1"/>
    <col min="3056" max="3056" width="13.42578125" style="4" bestFit="1" customWidth="1"/>
    <col min="3057" max="3304" width="11.42578125" style="4"/>
    <col min="3305" max="3305" width="62.85546875" style="4" customWidth="1"/>
    <col min="3306" max="3306" width="22.28515625" style="4" customWidth="1"/>
    <col min="3307" max="3307" width="18.140625" style="4" customWidth="1"/>
    <col min="3308" max="3308" width="16.85546875" style="4" customWidth="1"/>
    <col min="3309" max="3309" width="13.42578125" style="4" customWidth="1"/>
    <col min="3310" max="3310" width="11.7109375" style="4" customWidth="1"/>
    <col min="3311" max="3311" width="13" style="4" customWidth="1"/>
    <col min="3312" max="3312" width="13.42578125" style="4" bestFit="1" customWidth="1"/>
    <col min="3313" max="3560" width="11.42578125" style="4"/>
    <col min="3561" max="3561" width="62.85546875" style="4" customWidth="1"/>
    <col min="3562" max="3562" width="22.28515625" style="4" customWidth="1"/>
    <col min="3563" max="3563" width="18.140625" style="4" customWidth="1"/>
    <col min="3564" max="3564" width="16.85546875" style="4" customWidth="1"/>
    <col min="3565" max="3565" width="13.42578125" style="4" customWidth="1"/>
    <col min="3566" max="3566" width="11.7109375" style="4" customWidth="1"/>
    <col min="3567" max="3567" width="13" style="4" customWidth="1"/>
    <col min="3568" max="3568" width="13.42578125" style="4" bestFit="1" customWidth="1"/>
    <col min="3569" max="3816" width="11.42578125" style="4"/>
    <col min="3817" max="3817" width="62.85546875" style="4" customWidth="1"/>
    <col min="3818" max="3818" width="22.28515625" style="4" customWidth="1"/>
    <col min="3819" max="3819" width="18.140625" style="4" customWidth="1"/>
    <col min="3820" max="3820" width="16.85546875" style="4" customWidth="1"/>
    <col min="3821" max="3821" width="13.42578125" style="4" customWidth="1"/>
    <col min="3822" max="3822" width="11.7109375" style="4" customWidth="1"/>
    <col min="3823" max="3823" width="13" style="4" customWidth="1"/>
    <col min="3824" max="3824" width="13.42578125" style="4" bestFit="1" customWidth="1"/>
    <col min="3825" max="4072" width="11.42578125" style="4"/>
    <col min="4073" max="4073" width="62.85546875" style="4" customWidth="1"/>
    <col min="4074" max="4074" width="22.28515625" style="4" customWidth="1"/>
    <col min="4075" max="4075" width="18.140625" style="4" customWidth="1"/>
    <col min="4076" max="4076" width="16.85546875" style="4" customWidth="1"/>
    <col min="4077" max="4077" width="13.42578125" style="4" customWidth="1"/>
    <col min="4078" max="4078" width="11.7109375" style="4" customWidth="1"/>
    <col min="4079" max="4079" width="13" style="4" customWidth="1"/>
    <col min="4080" max="4080" width="13.42578125" style="4" bestFit="1" customWidth="1"/>
    <col min="4081" max="4328" width="11.42578125" style="4"/>
    <col min="4329" max="4329" width="62.85546875" style="4" customWidth="1"/>
    <col min="4330" max="4330" width="22.28515625" style="4" customWidth="1"/>
    <col min="4331" max="4331" width="18.140625" style="4" customWidth="1"/>
    <col min="4332" max="4332" width="16.85546875" style="4" customWidth="1"/>
    <col min="4333" max="4333" width="13.42578125" style="4" customWidth="1"/>
    <col min="4334" max="4334" width="11.7109375" style="4" customWidth="1"/>
    <col min="4335" max="4335" width="13" style="4" customWidth="1"/>
    <col min="4336" max="4336" width="13.42578125" style="4" bestFit="1" customWidth="1"/>
    <col min="4337" max="4584" width="11.42578125" style="4"/>
    <col min="4585" max="4585" width="62.85546875" style="4" customWidth="1"/>
    <col min="4586" max="4586" width="22.28515625" style="4" customWidth="1"/>
    <col min="4587" max="4587" width="18.140625" style="4" customWidth="1"/>
    <col min="4588" max="4588" width="16.85546875" style="4" customWidth="1"/>
    <col min="4589" max="4589" width="13.42578125" style="4" customWidth="1"/>
    <col min="4590" max="4590" width="11.7109375" style="4" customWidth="1"/>
    <col min="4591" max="4591" width="13" style="4" customWidth="1"/>
    <col min="4592" max="4592" width="13.42578125" style="4" bestFit="1" customWidth="1"/>
    <col min="4593" max="4840" width="11.42578125" style="4"/>
    <col min="4841" max="4841" width="62.85546875" style="4" customWidth="1"/>
    <col min="4842" max="4842" width="22.28515625" style="4" customWidth="1"/>
    <col min="4843" max="4843" width="18.140625" style="4" customWidth="1"/>
    <col min="4844" max="4844" width="16.85546875" style="4" customWidth="1"/>
    <col min="4845" max="4845" width="13.42578125" style="4" customWidth="1"/>
    <col min="4846" max="4846" width="11.7109375" style="4" customWidth="1"/>
    <col min="4847" max="4847" width="13" style="4" customWidth="1"/>
    <col min="4848" max="4848" width="13.42578125" style="4" bestFit="1" customWidth="1"/>
    <col min="4849" max="5096" width="11.42578125" style="4"/>
    <col min="5097" max="5097" width="62.85546875" style="4" customWidth="1"/>
    <col min="5098" max="5098" width="22.28515625" style="4" customWidth="1"/>
    <col min="5099" max="5099" width="18.140625" style="4" customWidth="1"/>
    <col min="5100" max="5100" width="16.85546875" style="4" customWidth="1"/>
    <col min="5101" max="5101" width="13.42578125" style="4" customWidth="1"/>
    <col min="5102" max="5102" width="11.7109375" style="4" customWidth="1"/>
    <col min="5103" max="5103" width="13" style="4" customWidth="1"/>
    <col min="5104" max="5104" width="13.42578125" style="4" bestFit="1" customWidth="1"/>
    <col min="5105" max="5352" width="11.42578125" style="4"/>
    <col min="5353" max="5353" width="62.85546875" style="4" customWidth="1"/>
    <col min="5354" max="5354" width="22.28515625" style="4" customWidth="1"/>
    <col min="5355" max="5355" width="18.140625" style="4" customWidth="1"/>
    <col min="5356" max="5356" width="16.85546875" style="4" customWidth="1"/>
    <col min="5357" max="5357" width="13.42578125" style="4" customWidth="1"/>
    <col min="5358" max="5358" width="11.7109375" style="4" customWidth="1"/>
    <col min="5359" max="5359" width="13" style="4" customWidth="1"/>
    <col min="5360" max="5360" width="13.42578125" style="4" bestFit="1" customWidth="1"/>
    <col min="5361" max="5608" width="11.42578125" style="4"/>
    <col min="5609" max="5609" width="62.85546875" style="4" customWidth="1"/>
    <col min="5610" max="5610" width="22.28515625" style="4" customWidth="1"/>
    <col min="5611" max="5611" width="18.140625" style="4" customWidth="1"/>
    <col min="5612" max="5612" width="16.85546875" style="4" customWidth="1"/>
    <col min="5613" max="5613" width="13.42578125" style="4" customWidth="1"/>
    <col min="5614" max="5614" width="11.7109375" style="4" customWidth="1"/>
    <col min="5615" max="5615" width="13" style="4" customWidth="1"/>
    <col min="5616" max="5616" width="13.42578125" style="4" bestFit="1" customWidth="1"/>
    <col min="5617" max="5864" width="11.42578125" style="4"/>
    <col min="5865" max="5865" width="62.85546875" style="4" customWidth="1"/>
    <col min="5866" max="5866" width="22.28515625" style="4" customWidth="1"/>
    <col min="5867" max="5867" width="18.140625" style="4" customWidth="1"/>
    <col min="5868" max="5868" width="16.85546875" style="4" customWidth="1"/>
    <col min="5869" max="5869" width="13.42578125" style="4" customWidth="1"/>
    <col min="5870" max="5870" width="11.7109375" style="4" customWidth="1"/>
    <col min="5871" max="5871" width="13" style="4" customWidth="1"/>
    <col min="5872" max="5872" width="13.42578125" style="4" bestFit="1" customWidth="1"/>
    <col min="5873" max="6120" width="11.42578125" style="4"/>
    <col min="6121" max="6121" width="62.85546875" style="4" customWidth="1"/>
    <col min="6122" max="6122" width="22.28515625" style="4" customWidth="1"/>
    <col min="6123" max="6123" width="18.140625" style="4" customWidth="1"/>
    <col min="6124" max="6124" width="16.85546875" style="4" customWidth="1"/>
    <col min="6125" max="6125" width="13.42578125" style="4" customWidth="1"/>
    <col min="6126" max="6126" width="11.7109375" style="4" customWidth="1"/>
    <col min="6127" max="6127" width="13" style="4" customWidth="1"/>
    <col min="6128" max="6128" width="13.42578125" style="4" bestFit="1" customWidth="1"/>
    <col min="6129" max="6376" width="11.42578125" style="4"/>
    <col min="6377" max="6377" width="62.85546875" style="4" customWidth="1"/>
    <col min="6378" max="6378" width="22.28515625" style="4" customWidth="1"/>
    <col min="6379" max="6379" width="18.140625" style="4" customWidth="1"/>
    <col min="6380" max="6380" width="16.85546875" style="4" customWidth="1"/>
    <col min="6381" max="6381" width="13.42578125" style="4" customWidth="1"/>
    <col min="6382" max="6382" width="11.7109375" style="4" customWidth="1"/>
    <col min="6383" max="6383" width="13" style="4" customWidth="1"/>
    <col min="6384" max="6384" width="13.42578125" style="4" bestFit="1" customWidth="1"/>
    <col min="6385" max="6632" width="11.42578125" style="4"/>
    <col min="6633" max="6633" width="62.85546875" style="4" customWidth="1"/>
    <col min="6634" max="6634" width="22.28515625" style="4" customWidth="1"/>
    <col min="6635" max="6635" width="18.140625" style="4" customWidth="1"/>
    <col min="6636" max="6636" width="16.85546875" style="4" customWidth="1"/>
    <col min="6637" max="6637" width="13.42578125" style="4" customWidth="1"/>
    <col min="6638" max="6638" width="11.7109375" style="4" customWidth="1"/>
    <col min="6639" max="6639" width="13" style="4" customWidth="1"/>
    <col min="6640" max="6640" width="13.42578125" style="4" bestFit="1" customWidth="1"/>
    <col min="6641" max="6888" width="11.42578125" style="4"/>
    <col min="6889" max="6889" width="62.85546875" style="4" customWidth="1"/>
    <col min="6890" max="6890" width="22.28515625" style="4" customWidth="1"/>
    <col min="6891" max="6891" width="18.140625" style="4" customWidth="1"/>
    <col min="6892" max="6892" width="16.85546875" style="4" customWidth="1"/>
    <col min="6893" max="6893" width="13.42578125" style="4" customWidth="1"/>
    <col min="6894" max="6894" width="11.7109375" style="4" customWidth="1"/>
    <col min="6895" max="6895" width="13" style="4" customWidth="1"/>
    <col min="6896" max="6896" width="13.42578125" style="4" bestFit="1" customWidth="1"/>
    <col min="6897" max="7144" width="11.42578125" style="4"/>
    <col min="7145" max="7145" width="62.85546875" style="4" customWidth="1"/>
    <col min="7146" max="7146" width="22.28515625" style="4" customWidth="1"/>
    <col min="7147" max="7147" width="18.140625" style="4" customWidth="1"/>
    <col min="7148" max="7148" width="16.85546875" style="4" customWidth="1"/>
    <col min="7149" max="7149" width="13.42578125" style="4" customWidth="1"/>
    <col min="7150" max="7150" width="11.7109375" style="4" customWidth="1"/>
    <col min="7151" max="7151" width="13" style="4" customWidth="1"/>
    <col min="7152" max="7152" width="13.42578125" style="4" bestFit="1" customWidth="1"/>
    <col min="7153" max="7400" width="11.42578125" style="4"/>
    <col min="7401" max="7401" width="62.85546875" style="4" customWidth="1"/>
    <col min="7402" max="7402" width="22.28515625" style="4" customWidth="1"/>
    <col min="7403" max="7403" width="18.140625" style="4" customWidth="1"/>
    <col min="7404" max="7404" width="16.85546875" style="4" customWidth="1"/>
    <col min="7405" max="7405" width="13.42578125" style="4" customWidth="1"/>
    <col min="7406" max="7406" width="11.7109375" style="4" customWidth="1"/>
    <col min="7407" max="7407" width="13" style="4" customWidth="1"/>
    <col min="7408" max="7408" width="13.42578125" style="4" bestFit="1" customWidth="1"/>
    <col min="7409" max="7656" width="11.42578125" style="4"/>
    <col min="7657" max="7657" width="62.85546875" style="4" customWidth="1"/>
    <col min="7658" max="7658" width="22.28515625" style="4" customWidth="1"/>
    <col min="7659" max="7659" width="18.140625" style="4" customWidth="1"/>
    <col min="7660" max="7660" width="16.85546875" style="4" customWidth="1"/>
    <col min="7661" max="7661" width="13.42578125" style="4" customWidth="1"/>
    <col min="7662" max="7662" width="11.7109375" style="4" customWidth="1"/>
    <col min="7663" max="7663" width="13" style="4" customWidth="1"/>
    <col min="7664" max="7664" width="13.42578125" style="4" bestFit="1" customWidth="1"/>
    <col min="7665" max="7912" width="11.42578125" style="4"/>
    <col min="7913" max="7913" width="62.85546875" style="4" customWidth="1"/>
    <col min="7914" max="7914" width="22.28515625" style="4" customWidth="1"/>
    <col min="7915" max="7915" width="18.140625" style="4" customWidth="1"/>
    <col min="7916" max="7916" width="16.85546875" style="4" customWidth="1"/>
    <col min="7917" max="7917" width="13.42578125" style="4" customWidth="1"/>
    <col min="7918" max="7918" width="11.7109375" style="4" customWidth="1"/>
    <col min="7919" max="7919" width="13" style="4" customWidth="1"/>
    <col min="7920" max="7920" width="13.42578125" style="4" bestFit="1" customWidth="1"/>
    <col min="7921" max="8168" width="11.42578125" style="4"/>
    <col min="8169" max="8169" width="62.85546875" style="4" customWidth="1"/>
    <col min="8170" max="8170" width="22.28515625" style="4" customWidth="1"/>
    <col min="8171" max="8171" width="18.140625" style="4" customWidth="1"/>
    <col min="8172" max="8172" width="16.85546875" style="4" customWidth="1"/>
    <col min="8173" max="8173" width="13.42578125" style="4" customWidth="1"/>
    <col min="8174" max="8174" width="11.7109375" style="4" customWidth="1"/>
    <col min="8175" max="8175" width="13" style="4" customWidth="1"/>
    <col min="8176" max="8176" width="13.42578125" style="4" bestFit="1" customWidth="1"/>
    <col min="8177" max="8424" width="11.42578125" style="4"/>
    <col min="8425" max="8425" width="62.85546875" style="4" customWidth="1"/>
    <col min="8426" max="8426" width="22.28515625" style="4" customWidth="1"/>
    <col min="8427" max="8427" width="18.140625" style="4" customWidth="1"/>
    <col min="8428" max="8428" width="16.85546875" style="4" customWidth="1"/>
    <col min="8429" max="8429" width="13.42578125" style="4" customWidth="1"/>
    <col min="8430" max="8430" width="11.7109375" style="4" customWidth="1"/>
    <col min="8431" max="8431" width="13" style="4" customWidth="1"/>
    <col min="8432" max="8432" width="13.42578125" style="4" bestFit="1" customWidth="1"/>
    <col min="8433" max="8680" width="11.42578125" style="4"/>
    <col min="8681" max="8681" width="62.85546875" style="4" customWidth="1"/>
    <col min="8682" max="8682" width="22.28515625" style="4" customWidth="1"/>
    <col min="8683" max="8683" width="18.140625" style="4" customWidth="1"/>
    <col min="8684" max="8684" width="16.85546875" style="4" customWidth="1"/>
    <col min="8685" max="8685" width="13.42578125" style="4" customWidth="1"/>
    <col min="8686" max="8686" width="11.7109375" style="4" customWidth="1"/>
    <col min="8687" max="8687" width="13" style="4" customWidth="1"/>
    <col min="8688" max="8688" width="13.42578125" style="4" bestFit="1" customWidth="1"/>
    <col min="8689" max="8936" width="11.42578125" style="4"/>
    <col min="8937" max="8937" width="62.85546875" style="4" customWidth="1"/>
    <col min="8938" max="8938" width="22.28515625" style="4" customWidth="1"/>
    <col min="8939" max="8939" width="18.140625" style="4" customWidth="1"/>
    <col min="8940" max="8940" width="16.85546875" style="4" customWidth="1"/>
    <col min="8941" max="8941" width="13.42578125" style="4" customWidth="1"/>
    <col min="8942" max="8942" width="11.7109375" style="4" customWidth="1"/>
    <col min="8943" max="8943" width="13" style="4" customWidth="1"/>
    <col min="8944" max="8944" width="13.42578125" style="4" bestFit="1" customWidth="1"/>
    <col min="8945" max="9192" width="11.42578125" style="4"/>
    <col min="9193" max="9193" width="62.85546875" style="4" customWidth="1"/>
    <col min="9194" max="9194" width="22.28515625" style="4" customWidth="1"/>
    <col min="9195" max="9195" width="18.140625" style="4" customWidth="1"/>
    <col min="9196" max="9196" width="16.85546875" style="4" customWidth="1"/>
    <col min="9197" max="9197" width="13.42578125" style="4" customWidth="1"/>
    <col min="9198" max="9198" width="11.7109375" style="4" customWidth="1"/>
    <col min="9199" max="9199" width="13" style="4" customWidth="1"/>
    <col min="9200" max="9200" width="13.42578125" style="4" bestFit="1" customWidth="1"/>
    <col min="9201" max="9448" width="11.42578125" style="4"/>
    <col min="9449" max="9449" width="62.85546875" style="4" customWidth="1"/>
    <col min="9450" max="9450" width="22.28515625" style="4" customWidth="1"/>
    <col min="9451" max="9451" width="18.140625" style="4" customWidth="1"/>
    <col min="9452" max="9452" width="16.85546875" style="4" customWidth="1"/>
    <col min="9453" max="9453" width="13.42578125" style="4" customWidth="1"/>
    <col min="9454" max="9454" width="11.7109375" style="4" customWidth="1"/>
    <col min="9455" max="9455" width="13" style="4" customWidth="1"/>
    <col min="9456" max="9456" width="13.42578125" style="4" bestFit="1" customWidth="1"/>
    <col min="9457" max="9704" width="11.42578125" style="4"/>
    <col min="9705" max="9705" width="62.85546875" style="4" customWidth="1"/>
    <col min="9706" max="9706" width="22.28515625" style="4" customWidth="1"/>
    <col min="9707" max="9707" width="18.140625" style="4" customWidth="1"/>
    <col min="9708" max="9708" width="16.85546875" style="4" customWidth="1"/>
    <col min="9709" max="9709" width="13.42578125" style="4" customWidth="1"/>
    <col min="9710" max="9710" width="11.7109375" style="4" customWidth="1"/>
    <col min="9711" max="9711" width="13" style="4" customWidth="1"/>
    <col min="9712" max="9712" width="13.42578125" style="4" bestFit="1" customWidth="1"/>
    <col min="9713" max="9960" width="11.42578125" style="4"/>
    <col min="9961" max="9961" width="62.85546875" style="4" customWidth="1"/>
    <col min="9962" max="9962" width="22.28515625" style="4" customWidth="1"/>
    <col min="9963" max="9963" width="18.140625" style="4" customWidth="1"/>
    <col min="9964" max="9964" width="16.85546875" style="4" customWidth="1"/>
    <col min="9965" max="9965" width="13.42578125" style="4" customWidth="1"/>
    <col min="9966" max="9966" width="11.7109375" style="4" customWidth="1"/>
    <col min="9967" max="9967" width="13" style="4" customWidth="1"/>
    <col min="9968" max="9968" width="13.42578125" style="4" bestFit="1" customWidth="1"/>
    <col min="9969" max="10216" width="11.42578125" style="4"/>
    <col min="10217" max="10217" width="62.85546875" style="4" customWidth="1"/>
    <col min="10218" max="10218" width="22.28515625" style="4" customWidth="1"/>
    <col min="10219" max="10219" width="18.140625" style="4" customWidth="1"/>
    <col min="10220" max="10220" width="16.85546875" style="4" customWidth="1"/>
    <col min="10221" max="10221" width="13.42578125" style="4" customWidth="1"/>
    <col min="10222" max="10222" width="11.7109375" style="4" customWidth="1"/>
    <col min="10223" max="10223" width="13" style="4" customWidth="1"/>
    <col min="10224" max="10224" width="13.42578125" style="4" bestFit="1" customWidth="1"/>
    <col min="10225" max="10472" width="11.42578125" style="4"/>
    <col min="10473" max="10473" width="62.85546875" style="4" customWidth="1"/>
    <col min="10474" max="10474" width="22.28515625" style="4" customWidth="1"/>
    <col min="10475" max="10475" width="18.140625" style="4" customWidth="1"/>
    <col min="10476" max="10476" width="16.85546875" style="4" customWidth="1"/>
    <col min="10477" max="10477" width="13.42578125" style="4" customWidth="1"/>
    <col min="10478" max="10478" width="11.7109375" style="4" customWidth="1"/>
    <col min="10479" max="10479" width="13" style="4" customWidth="1"/>
    <col min="10480" max="10480" width="13.42578125" style="4" bestFit="1" customWidth="1"/>
    <col min="10481" max="10728" width="11.42578125" style="4"/>
    <col min="10729" max="10729" width="62.85546875" style="4" customWidth="1"/>
    <col min="10730" max="10730" width="22.28515625" style="4" customWidth="1"/>
    <col min="10731" max="10731" width="18.140625" style="4" customWidth="1"/>
    <col min="10732" max="10732" width="16.85546875" style="4" customWidth="1"/>
    <col min="10733" max="10733" width="13.42578125" style="4" customWidth="1"/>
    <col min="10734" max="10734" width="11.7109375" style="4" customWidth="1"/>
    <col min="10735" max="10735" width="13" style="4" customWidth="1"/>
    <col min="10736" max="10736" width="13.42578125" style="4" bestFit="1" customWidth="1"/>
    <col min="10737" max="10984" width="11.42578125" style="4"/>
    <col min="10985" max="10985" width="62.85546875" style="4" customWidth="1"/>
    <col min="10986" max="10986" width="22.28515625" style="4" customWidth="1"/>
    <col min="10987" max="10987" width="18.140625" style="4" customWidth="1"/>
    <col min="10988" max="10988" width="16.85546875" style="4" customWidth="1"/>
    <col min="10989" max="10989" width="13.42578125" style="4" customWidth="1"/>
    <col min="10990" max="10990" width="11.7109375" style="4" customWidth="1"/>
    <col min="10991" max="10991" width="13" style="4" customWidth="1"/>
    <col min="10992" max="10992" width="13.42578125" style="4" bestFit="1" customWidth="1"/>
    <col min="10993" max="11240" width="11.42578125" style="4"/>
    <col min="11241" max="11241" width="62.85546875" style="4" customWidth="1"/>
    <col min="11242" max="11242" width="22.28515625" style="4" customWidth="1"/>
    <col min="11243" max="11243" width="18.140625" style="4" customWidth="1"/>
    <col min="11244" max="11244" width="16.85546875" style="4" customWidth="1"/>
    <col min="11245" max="11245" width="13.42578125" style="4" customWidth="1"/>
    <col min="11246" max="11246" width="11.7109375" style="4" customWidth="1"/>
    <col min="11247" max="11247" width="13" style="4" customWidth="1"/>
    <col min="11248" max="11248" width="13.42578125" style="4" bestFit="1" customWidth="1"/>
    <col min="11249" max="11496" width="11.42578125" style="4"/>
    <col min="11497" max="11497" width="62.85546875" style="4" customWidth="1"/>
    <col min="11498" max="11498" width="22.28515625" style="4" customWidth="1"/>
    <col min="11499" max="11499" width="18.140625" style="4" customWidth="1"/>
    <col min="11500" max="11500" width="16.85546875" style="4" customWidth="1"/>
    <col min="11501" max="11501" width="13.42578125" style="4" customWidth="1"/>
    <col min="11502" max="11502" width="11.7109375" style="4" customWidth="1"/>
    <col min="11503" max="11503" width="13" style="4" customWidth="1"/>
    <col min="11504" max="11504" width="13.42578125" style="4" bestFit="1" customWidth="1"/>
    <col min="11505" max="11752" width="11.42578125" style="4"/>
    <col min="11753" max="11753" width="62.85546875" style="4" customWidth="1"/>
    <col min="11754" max="11754" width="22.28515625" style="4" customWidth="1"/>
    <col min="11755" max="11755" width="18.140625" style="4" customWidth="1"/>
    <col min="11756" max="11756" width="16.85546875" style="4" customWidth="1"/>
    <col min="11757" max="11757" width="13.42578125" style="4" customWidth="1"/>
    <col min="11758" max="11758" width="11.7109375" style="4" customWidth="1"/>
    <col min="11759" max="11759" width="13" style="4" customWidth="1"/>
    <col min="11760" max="11760" width="13.42578125" style="4" bestFit="1" customWidth="1"/>
    <col min="11761" max="12008" width="11.42578125" style="4"/>
    <col min="12009" max="12009" width="62.85546875" style="4" customWidth="1"/>
    <col min="12010" max="12010" width="22.28515625" style="4" customWidth="1"/>
    <col min="12011" max="12011" width="18.140625" style="4" customWidth="1"/>
    <col min="12012" max="12012" width="16.85546875" style="4" customWidth="1"/>
    <col min="12013" max="12013" width="13.42578125" style="4" customWidth="1"/>
    <col min="12014" max="12014" width="11.7109375" style="4" customWidth="1"/>
    <col min="12015" max="12015" width="13" style="4" customWidth="1"/>
    <col min="12016" max="12016" width="13.42578125" style="4" bestFit="1" customWidth="1"/>
    <col min="12017" max="12264" width="11.42578125" style="4"/>
    <col min="12265" max="12265" width="62.85546875" style="4" customWidth="1"/>
    <col min="12266" max="12266" width="22.28515625" style="4" customWidth="1"/>
    <col min="12267" max="12267" width="18.140625" style="4" customWidth="1"/>
    <col min="12268" max="12268" width="16.85546875" style="4" customWidth="1"/>
    <col min="12269" max="12269" width="13.42578125" style="4" customWidth="1"/>
    <col min="12270" max="12270" width="11.7109375" style="4" customWidth="1"/>
    <col min="12271" max="12271" width="13" style="4" customWidth="1"/>
    <col min="12272" max="12272" width="13.42578125" style="4" bestFit="1" customWidth="1"/>
    <col min="12273" max="12520" width="11.42578125" style="4"/>
    <col min="12521" max="12521" width="62.85546875" style="4" customWidth="1"/>
    <col min="12522" max="12522" width="22.28515625" style="4" customWidth="1"/>
    <col min="12523" max="12523" width="18.140625" style="4" customWidth="1"/>
    <col min="12524" max="12524" width="16.85546875" style="4" customWidth="1"/>
    <col min="12525" max="12525" width="13.42578125" style="4" customWidth="1"/>
    <col min="12526" max="12526" width="11.7109375" style="4" customWidth="1"/>
    <col min="12527" max="12527" width="13" style="4" customWidth="1"/>
    <col min="12528" max="12528" width="13.42578125" style="4" bestFit="1" customWidth="1"/>
    <col min="12529" max="12776" width="11.42578125" style="4"/>
    <col min="12777" max="12777" width="62.85546875" style="4" customWidth="1"/>
    <col min="12778" max="12778" width="22.28515625" style="4" customWidth="1"/>
    <col min="12779" max="12779" width="18.140625" style="4" customWidth="1"/>
    <col min="12780" max="12780" width="16.85546875" style="4" customWidth="1"/>
    <col min="12781" max="12781" width="13.42578125" style="4" customWidth="1"/>
    <col min="12782" max="12782" width="11.7109375" style="4" customWidth="1"/>
    <col min="12783" max="12783" width="13" style="4" customWidth="1"/>
    <col min="12784" max="12784" width="13.42578125" style="4" bestFit="1" customWidth="1"/>
    <col min="12785" max="13032" width="11.42578125" style="4"/>
    <col min="13033" max="13033" width="62.85546875" style="4" customWidth="1"/>
    <col min="13034" max="13034" width="22.28515625" style="4" customWidth="1"/>
    <col min="13035" max="13035" width="18.140625" style="4" customWidth="1"/>
    <col min="13036" max="13036" width="16.85546875" style="4" customWidth="1"/>
    <col min="13037" max="13037" width="13.42578125" style="4" customWidth="1"/>
    <col min="13038" max="13038" width="11.7109375" style="4" customWidth="1"/>
    <col min="13039" max="13039" width="13" style="4" customWidth="1"/>
    <col min="13040" max="13040" width="13.42578125" style="4" bestFit="1" customWidth="1"/>
    <col min="13041" max="13288" width="11.42578125" style="4"/>
    <col min="13289" max="13289" width="62.85546875" style="4" customWidth="1"/>
    <col min="13290" max="13290" width="22.28515625" style="4" customWidth="1"/>
    <col min="13291" max="13291" width="18.140625" style="4" customWidth="1"/>
    <col min="13292" max="13292" width="16.85546875" style="4" customWidth="1"/>
    <col min="13293" max="13293" width="13.42578125" style="4" customWidth="1"/>
    <col min="13294" max="13294" width="11.7109375" style="4" customWidth="1"/>
    <col min="13295" max="13295" width="13" style="4" customWidth="1"/>
    <col min="13296" max="13296" width="13.42578125" style="4" bestFit="1" customWidth="1"/>
    <col min="13297" max="13544" width="11.42578125" style="4"/>
    <col min="13545" max="13545" width="62.85546875" style="4" customWidth="1"/>
    <col min="13546" max="13546" width="22.28515625" style="4" customWidth="1"/>
    <col min="13547" max="13547" width="18.140625" style="4" customWidth="1"/>
    <col min="13548" max="13548" width="16.85546875" style="4" customWidth="1"/>
    <col min="13549" max="13549" width="13.42578125" style="4" customWidth="1"/>
    <col min="13550" max="13550" width="11.7109375" style="4" customWidth="1"/>
    <col min="13551" max="13551" width="13" style="4" customWidth="1"/>
    <col min="13552" max="13552" width="13.42578125" style="4" bestFit="1" customWidth="1"/>
    <col min="13553" max="13800" width="11.42578125" style="4"/>
    <col min="13801" max="13801" width="62.85546875" style="4" customWidth="1"/>
    <col min="13802" max="13802" width="22.28515625" style="4" customWidth="1"/>
    <col min="13803" max="13803" width="18.140625" style="4" customWidth="1"/>
    <col min="13804" max="13804" width="16.85546875" style="4" customWidth="1"/>
    <col min="13805" max="13805" width="13.42578125" style="4" customWidth="1"/>
    <col min="13806" max="13806" width="11.7109375" style="4" customWidth="1"/>
    <col min="13807" max="13807" width="13" style="4" customWidth="1"/>
    <col min="13808" max="13808" width="13.42578125" style="4" bestFit="1" customWidth="1"/>
    <col min="13809" max="14056" width="11.42578125" style="4"/>
    <col min="14057" max="14057" width="62.85546875" style="4" customWidth="1"/>
    <col min="14058" max="14058" width="22.28515625" style="4" customWidth="1"/>
    <col min="14059" max="14059" width="18.140625" style="4" customWidth="1"/>
    <col min="14060" max="14060" width="16.85546875" style="4" customWidth="1"/>
    <col min="14061" max="14061" width="13.42578125" style="4" customWidth="1"/>
    <col min="14062" max="14062" width="11.7109375" style="4" customWidth="1"/>
    <col min="14063" max="14063" width="13" style="4" customWidth="1"/>
    <col min="14064" max="14064" width="13.42578125" style="4" bestFit="1" customWidth="1"/>
    <col min="14065" max="14312" width="11.42578125" style="4"/>
    <col min="14313" max="14313" width="62.85546875" style="4" customWidth="1"/>
    <col min="14314" max="14314" width="22.28515625" style="4" customWidth="1"/>
    <col min="14315" max="14315" width="18.140625" style="4" customWidth="1"/>
    <col min="14316" max="14316" width="16.85546875" style="4" customWidth="1"/>
    <col min="14317" max="14317" width="13.42578125" style="4" customWidth="1"/>
    <col min="14318" max="14318" width="11.7109375" style="4" customWidth="1"/>
    <col min="14319" max="14319" width="13" style="4" customWidth="1"/>
    <col min="14320" max="14320" width="13.42578125" style="4" bestFit="1" customWidth="1"/>
    <col min="14321" max="14568" width="11.42578125" style="4"/>
    <col min="14569" max="14569" width="62.85546875" style="4" customWidth="1"/>
    <col min="14570" max="14570" width="22.28515625" style="4" customWidth="1"/>
    <col min="14571" max="14571" width="18.140625" style="4" customWidth="1"/>
    <col min="14572" max="14572" width="16.85546875" style="4" customWidth="1"/>
    <col min="14573" max="14573" width="13.42578125" style="4" customWidth="1"/>
    <col min="14574" max="14574" width="11.7109375" style="4" customWidth="1"/>
    <col min="14575" max="14575" width="13" style="4" customWidth="1"/>
    <col min="14576" max="14576" width="13.42578125" style="4" bestFit="1" customWidth="1"/>
    <col min="14577" max="14824" width="11.42578125" style="4"/>
    <col min="14825" max="14825" width="62.85546875" style="4" customWidth="1"/>
    <col min="14826" max="14826" width="22.28515625" style="4" customWidth="1"/>
    <col min="14827" max="14827" width="18.140625" style="4" customWidth="1"/>
    <col min="14828" max="14828" width="16.85546875" style="4" customWidth="1"/>
    <col min="14829" max="14829" width="13.42578125" style="4" customWidth="1"/>
    <col min="14830" max="14830" width="11.7109375" style="4" customWidth="1"/>
    <col min="14831" max="14831" width="13" style="4" customWidth="1"/>
    <col min="14832" max="14832" width="13.42578125" style="4" bestFit="1" customWidth="1"/>
    <col min="14833" max="15080" width="11.42578125" style="4"/>
    <col min="15081" max="15081" width="62.85546875" style="4" customWidth="1"/>
    <col min="15082" max="15082" width="22.28515625" style="4" customWidth="1"/>
    <col min="15083" max="15083" width="18.140625" style="4" customWidth="1"/>
    <col min="15084" max="15084" width="16.85546875" style="4" customWidth="1"/>
    <col min="15085" max="15085" width="13.42578125" style="4" customWidth="1"/>
    <col min="15086" max="15086" width="11.7109375" style="4" customWidth="1"/>
    <col min="15087" max="15087" width="13" style="4" customWidth="1"/>
    <col min="15088" max="15088" width="13.42578125" style="4" bestFit="1" customWidth="1"/>
    <col min="15089" max="15336" width="11.42578125" style="4"/>
    <col min="15337" max="15337" width="62.85546875" style="4" customWidth="1"/>
    <col min="15338" max="15338" width="22.28515625" style="4" customWidth="1"/>
    <col min="15339" max="15339" width="18.140625" style="4" customWidth="1"/>
    <col min="15340" max="15340" width="16.85546875" style="4" customWidth="1"/>
    <col min="15341" max="15341" width="13.42578125" style="4" customWidth="1"/>
    <col min="15342" max="15342" width="11.7109375" style="4" customWidth="1"/>
    <col min="15343" max="15343" width="13" style="4" customWidth="1"/>
    <col min="15344" max="15344" width="13.42578125" style="4" bestFit="1" customWidth="1"/>
    <col min="15345" max="15592" width="11.42578125" style="4"/>
    <col min="15593" max="15593" width="62.85546875" style="4" customWidth="1"/>
    <col min="15594" max="15594" width="22.28515625" style="4" customWidth="1"/>
    <col min="15595" max="15595" width="18.140625" style="4" customWidth="1"/>
    <col min="15596" max="15596" width="16.85546875" style="4" customWidth="1"/>
    <col min="15597" max="15597" width="13.42578125" style="4" customWidth="1"/>
    <col min="15598" max="15598" width="11.7109375" style="4" customWidth="1"/>
    <col min="15599" max="15599" width="13" style="4" customWidth="1"/>
    <col min="15600" max="15600" width="13.42578125" style="4" bestFit="1" customWidth="1"/>
    <col min="15601" max="15848" width="11.42578125" style="4"/>
    <col min="15849" max="15849" width="62.85546875" style="4" customWidth="1"/>
    <col min="15850" max="15850" width="22.28515625" style="4" customWidth="1"/>
    <col min="15851" max="15851" width="18.140625" style="4" customWidth="1"/>
    <col min="15852" max="15852" width="16.85546875" style="4" customWidth="1"/>
    <col min="15853" max="15853" width="13.42578125" style="4" customWidth="1"/>
    <col min="15854" max="15854" width="11.7109375" style="4" customWidth="1"/>
    <col min="15855" max="15855" width="13" style="4" customWidth="1"/>
    <col min="15856" max="15856" width="13.42578125" style="4" bestFit="1" customWidth="1"/>
    <col min="15857" max="16104" width="11.42578125" style="4"/>
    <col min="16105" max="16105" width="62.85546875" style="4" customWidth="1"/>
    <col min="16106" max="16106" width="22.28515625" style="4" customWidth="1"/>
    <col min="16107" max="16107" width="18.140625" style="4" customWidth="1"/>
    <col min="16108" max="16108" width="16.85546875" style="4" customWidth="1"/>
    <col min="16109" max="16109" width="13.42578125" style="4" customWidth="1"/>
    <col min="16110" max="16110" width="11.7109375" style="4" customWidth="1"/>
    <col min="16111" max="16111" width="13" style="4" customWidth="1"/>
    <col min="16112" max="16112" width="13.42578125" style="4" bestFit="1" customWidth="1"/>
    <col min="16113" max="16384" width="11.42578125" style="4"/>
  </cols>
  <sheetData>
    <row r="1" spans="1:7" x14ac:dyDescent="0.25">
      <c r="A1" s="78"/>
      <c r="B1" s="79"/>
      <c r="C1" s="78"/>
      <c r="D1" s="80"/>
      <c r="E1" s="80"/>
      <c r="F1" s="80"/>
      <c r="G1" s="80"/>
    </row>
    <row r="2" spans="1:7" x14ac:dyDescent="0.25">
      <c r="A2" s="498" t="s">
        <v>0</v>
      </c>
      <c r="B2" s="498"/>
      <c r="C2" s="498"/>
      <c r="D2" s="498"/>
      <c r="E2" s="498"/>
      <c r="F2" s="498"/>
      <c r="G2" s="498"/>
    </row>
    <row r="3" spans="1:7" ht="12.75" customHeight="1" x14ac:dyDescent="0.25">
      <c r="A3" s="498" t="s">
        <v>1</v>
      </c>
      <c r="B3" s="498"/>
      <c r="C3" s="498"/>
      <c r="D3" s="498"/>
      <c r="E3" s="498"/>
      <c r="F3" s="498"/>
      <c r="G3" s="498"/>
    </row>
    <row r="4" spans="1:7" x14ac:dyDescent="0.25">
      <c r="A4" s="498" t="s">
        <v>2</v>
      </c>
      <c r="B4" s="498"/>
      <c r="C4" s="498"/>
      <c r="D4" s="498"/>
      <c r="E4" s="498"/>
      <c r="F4" s="498"/>
      <c r="G4" s="498"/>
    </row>
    <row r="5" spans="1:7" x14ac:dyDescent="0.25">
      <c r="A5" s="81"/>
      <c r="B5" s="81"/>
      <c r="C5" s="81"/>
      <c r="D5" s="81"/>
      <c r="E5" s="81"/>
      <c r="F5" s="81"/>
      <c r="G5" s="81"/>
    </row>
    <row r="6" spans="1:7" ht="12.75" customHeight="1" x14ac:dyDescent="0.25">
      <c r="A6" s="10"/>
      <c r="B6" s="499" t="s">
        <v>3</v>
      </c>
      <c r="C6" s="500"/>
      <c r="D6" s="500"/>
      <c r="E6" s="501" t="s">
        <v>4</v>
      </c>
      <c r="F6" s="502"/>
      <c r="G6" s="502"/>
    </row>
    <row r="7" spans="1:7" ht="76.5" x14ac:dyDescent="0.25">
      <c r="A7" s="11" t="s">
        <v>5</v>
      </c>
      <c r="B7" s="12" t="s">
        <v>6</v>
      </c>
      <c r="C7" s="63" t="s">
        <v>7</v>
      </c>
      <c r="D7" s="14" t="s">
        <v>8</v>
      </c>
      <c r="E7" s="14" t="s">
        <v>9</v>
      </c>
      <c r="F7" s="14" t="s">
        <v>10</v>
      </c>
      <c r="G7" s="14" t="s">
        <v>11</v>
      </c>
    </row>
    <row r="8" spans="1:7" x14ac:dyDescent="0.25">
      <c r="A8" s="1" t="s">
        <v>12</v>
      </c>
      <c r="B8" s="15"/>
      <c r="C8" s="2">
        <f>C9+C25+C28+C46+C51+C52+C77+C121</f>
        <v>202057509001</v>
      </c>
      <c r="D8" s="15"/>
      <c r="E8" s="15"/>
      <c r="F8" s="15"/>
      <c r="G8" s="15"/>
    </row>
    <row r="9" spans="1:7" ht="25.5" x14ac:dyDescent="0.25">
      <c r="A9" s="18" t="s">
        <v>13</v>
      </c>
      <c r="B9" s="18"/>
      <c r="C9" s="64">
        <f>SUM(C10:C24)</f>
        <v>141509000000</v>
      </c>
      <c r="D9" s="19"/>
      <c r="E9" s="19"/>
      <c r="F9" s="19"/>
      <c r="G9" s="19"/>
    </row>
    <row r="10" spans="1:7" ht="25.5" x14ac:dyDescent="0.25">
      <c r="A10" s="51" t="s">
        <v>14</v>
      </c>
      <c r="B10" s="31" t="s">
        <v>15</v>
      </c>
      <c r="C10" s="65">
        <v>1517112484</v>
      </c>
      <c r="D10" s="28">
        <v>40940</v>
      </c>
      <c r="E10" s="28">
        <v>41030</v>
      </c>
      <c r="F10" s="28">
        <v>41061</v>
      </c>
      <c r="G10" s="28">
        <v>41306</v>
      </c>
    </row>
    <row r="11" spans="1:7" ht="25.5" x14ac:dyDescent="0.25">
      <c r="A11" s="51" t="s">
        <v>1071</v>
      </c>
      <c r="B11" s="31" t="s">
        <v>17</v>
      </c>
      <c r="C11" s="65">
        <v>1600000000</v>
      </c>
      <c r="D11" s="28"/>
      <c r="E11" s="28"/>
      <c r="F11" s="28"/>
      <c r="G11" s="28"/>
    </row>
    <row r="12" spans="1:7" ht="25.5" x14ac:dyDescent="0.25">
      <c r="A12" s="51" t="s">
        <v>16</v>
      </c>
      <c r="B12" s="31" t="s">
        <v>17</v>
      </c>
      <c r="C12" s="66">
        <v>2480000000</v>
      </c>
      <c r="D12" s="28">
        <v>41030</v>
      </c>
      <c r="E12" s="28">
        <v>41122</v>
      </c>
      <c r="F12" s="28">
        <v>41153</v>
      </c>
      <c r="G12" s="28">
        <v>41548</v>
      </c>
    </row>
    <row r="13" spans="1:7" ht="25.5" x14ac:dyDescent="0.25">
      <c r="A13" s="51" t="s">
        <v>16</v>
      </c>
      <c r="B13" s="51" t="s">
        <v>18</v>
      </c>
      <c r="C13" s="65">
        <v>588038408</v>
      </c>
      <c r="D13" s="28">
        <v>40940</v>
      </c>
      <c r="E13" s="28">
        <v>41030</v>
      </c>
      <c r="F13" s="28">
        <v>41061</v>
      </c>
      <c r="G13" s="28">
        <v>41426</v>
      </c>
    </row>
    <row r="14" spans="1:7" ht="25.5" x14ac:dyDescent="0.25">
      <c r="A14" s="51" t="s">
        <v>16</v>
      </c>
      <c r="B14" s="51" t="s">
        <v>15</v>
      </c>
      <c r="C14" s="65">
        <v>121368999</v>
      </c>
      <c r="D14" s="28">
        <v>40940</v>
      </c>
      <c r="E14" s="28">
        <v>41030</v>
      </c>
      <c r="F14" s="28">
        <v>41061</v>
      </c>
      <c r="G14" s="28">
        <v>41306</v>
      </c>
    </row>
    <row r="15" spans="1:7" ht="25.5" x14ac:dyDescent="0.25">
      <c r="A15" s="51" t="s">
        <v>16</v>
      </c>
      <c r="B15" s="51" t="s">
        <v>19</v>
      </c>
      <c r="C15" s="65">
        <v>552000000</v>
      </c>
      <c r="D15" s="28">
        <v>40940</v>
      </c>
      <c r="E15" s="28">
        <v>41030</v>
      </c>
      <c r="F15" s="28">
        <v>41061</v>
      </c>
      <c r="G15" s="28">
        <v>41426</v>
      </c>
    </row>
    <row r="16" spans="1:7" ht="25.5" x14ac:dyDescent="0.25">
      <c r="A16" s="51" t="s">
        <v>16</v>
      </c>
      <c r="B16" s="51" t="s">
        <v>52</v>
      </c>
      <c r="C16" s="65">
        <v>238000000</v>
      </c>
      <c r="D16" s="28"/>
      <c r="E16" s="28"/>
      <c r="F16" s="28"/>
      <c r="G16" s="28"/>
    </row>
    <row r="17" spans="1:7" ht="25.5" x14ac:dyDescent="0.25">
      <c r="A17" s="51" t="s">
        <v>1072</v>
      </c>
      <c r="B17" s="51" t="s">
        <v>1073</v>
      </c>
      <c r="C17" s="65">
        <v>350000000</v>
      </c>
      <c r="D17" s="28"/>
      <c r="E17" s="28"/>
      <c r="F17" s="28"/>
      <c r="G17" s="28"/>
    </row>
    <row r="18" spans="1:7" ht="25.5" x14ac:dyDescent="0.25">
      <c r="A18" s="31" t="s">
        <v>1065</v>
      </c>
      <c r="B18" s="31" t="s">
        <v>17</v>
      </c>
      <c r="C18" s="66">
        <v>68500000000</v>
      </c>
      <c r="D18" s="28">
        <v>41030</v>
      </c>
      <c r="E18" s="28">
        <v>41122</v>
      </c>
      <c r="F18" s="28">
        <v>41153</v>
      </c>
      <c r="G18" s="28">
        <v>41548</v>
      </c>
    </row>
    <row r="19" spans="1:7" x14ac:dyDescent="0.25">
      <c r="A19" s="51" t="s">
        <v>20</v>
      </c>
      <c r="B19" s="51" t="s">
        <v>21</v>
      </c>
      <c r="C19" s="65">
        <v>600000000</v>
      </c>
      <c r="D19" s="28">
        <v>40940</v>
      </c>
      <c r="E19" s="28">
        <v>41030</v>
      </c>
      <c r="F19" s="28">
        <v>41061</v>
      </c>
      <c r="G19" s="28">
        <v>41244</v>
      </c>
    </row>
    <row r="20" spans="1:7" ht="25.5" x14ac:dyDescent="0.2">
      <c r="A20" s="175" t="s">
        <v>1069</v>
      </c>
      <c r="B20" s="51" t="s">
        <v>17</v>
      </c>
      <c r="C20" s="65">
        <v>17512000000</v>
      </c>
      <c r="D20" s="28">
        <v>41030</v>
      </c>
      <c r="E20" s="28">
        <v>41122</v>
      </c>
      <c r="F20" s="28">
        <v>41153</v>
      </c>
      <c r="G20" s="28">
        <v>41548</v>
      </c>
    </row>
    <row r="21" spans="1:7" ht="25.5" x14ac:dyDescent="0.25">
      <c r="A21" s="106" t="s">
        <v>1066</v>
      </c>
      <c r="B21" s="51" t="s">
        <v>17</v>
      </c>
      <c r="C21" s="66">
        <v>20000000000</v>
      </c>
      <c r="D21" s="28">
        <v>41030</v>
      </c>
      <c r="E21" s="28">
        <v>41122</v>
      </c>
      <c r="F21" s="28">
        <v>41153</v>
      </c>
      <c r="G21" s="28">
        <v>41548</v>
      </c>
    </row>
    <row r="22" spans="1:7" ht="25.5" x14ac:dyDescent="0.25">
      <c r="A22" s="106" t="s">
        <v>1070</v>
      </c>
      <c r="B22" s="51" t="s">
        <v>17</v>
      </c>
      <c r="C22" s="66">
        <v>13200000000</v>
      </c>
      <c r="D22" s="28"/>
      <c r="E22" s="28"/>
      <c r="F22" s="28"/>
      <c r="G22" s="28"/>
    </row>
    <row r="23" spans="1:7" ht="25.5" x14ac:dyDescent="0.25">
      <c r="A23" s="106" t="s">
        <v>1067</v>
      </c>
      <c r="B23" s="51" t="s">
        <v>18</v>
      </c>
      <c r="C23" s="65">
        <v>7350480109</v>
      </c>
      <c r="D23" s="28">
        <v>40940</v>
      </c>
      <c r="E23" s="28">
        <v>41030</v>
      </c>
      <c r="F23" s="28">
        <v>41061</v>
      </c>
      <c r="G23" s="28">
        <v>41426</v>
      </c>
    </row>
    <row r="24" spans="1:7" ht="25.5" x14ac:dyDescent="0.2">
      <c r="A24" s="175" t="s">
        <v>1068</v>
      </c>
      <c r="B24" s="51" t="s">
        <v>19</v>
      </c>
      <c r="C24" s="65">
        <v>6900000000</v>
      </c>
      <c r="D24" s="28">
        <v>40940</v>
      </c>
      <c r="E24" s="28">
        <v>41030</v>
      </c>
      <c r="F24" s="28">
        <v>41061</v>
      </c>
      <c r="G24" s="28">
        <v>41426</v>
      </c>
    </row>
    <row r="25" spans="1:7" x14ac:dyDescent="0.25">
      <c r="A25" s="18" t="s">
        <v>22</v>
      </c>
      <c r="B25" s="18"/>
      <c r="C25" s="64">
        <f>SUM(C26:C27)</f>
        <v>12000000000</v>
      </c>
      <c r="D25" s="19"/>
      <c r="E25" s="19"/>
      <c r="F25" s="19"/>
      <c r="G25" s="19"/>
    </row>
    <row r="26" spans="1:7" x14ac:dyDescent="0.25">
      <c r="A26" s="51" t="s">
        <v>23</v>
      </c>
      <c r="B26" s="51" t="s">
        <v>24</v>
      </c>
      <c r="C26" s="65">
        <v>11111111111.111111</v>
      </c>
      <c r="D26" s="28">
        <v>40940</v>
      </c>
      <c r="E26" s="28">
        <v>41030</v>
      </c>
      <c r="F26" s="28">
        <v>41061</v>
      </c>
      <c r="G26" s="28">
        <v>41426</v>
      </c>
    </row>
    <row r="27" spans="1:7" x14ac:dyDescent="0.25">
      <c r="A27" s="51" t="s">
        <v>25</v>
      </c>
      <c r="B27" s="51" t="s">
        <v>24</v>
      </c>
      <c r="C27" s="65">
        <v>888888888.88888884</v>
      </c>
      <c r="D27" s="28">
        <v>40940</v>
      </c>
      <c r="E27" s="28">
        <v>41030</v>
      </c>
      <c r="F27" s="28">
        <v>41061</v>
      </c>
      <c r="G27" s="28">
        <v>41426</v>
      </c>
    </row>
    <row r="28" spans="1:7" ht="25.5" x14ac:dyDescent="0.25">
      <c r="A28" s="18" t="s">
        <v>26</v>
      </c>
      <c r="B28" s="18"/>
      <c r="C28" s="64">
        <f>SUM(C29:C45)</f>
        <v>31553509001</v>
      </c>
      <c r="D28" s="19"/>
      <c r="E28" s="19"/>
      <c r="F28" s="19"/>
      <c r="G28" s="19"/>
    </row>
    <row r="29" spans="1:7" ht="25.5" x14ac:dyDescent="0.25">
      <c r="A29" s="51" t="s">
        <v>27</v>
      </c>
      <c r="B29" s="51" t="s">
        <v>29</v>
      </c>
      <c r="C29" s="65">
        <v>6815000000</v>
      </c>
      <c r="D29" s="28">
        <v>40940</v>
      </c>
      <c r="E29" s="28">
        <v>41030</v>
      </c>
      <c r="F29" s="28">
        <v>41061</v>
      </c>
      <c r="G29" s="67">
        <v>41306</v>
      </c>
    </row>
    <row r="30" spans="1:7" ht="25.5" x14ac:dyDescent="0.25">
      <c r="A30" s="51" t="s">
        <v>27</v>
      </c>
      <c r="B30" s="51" t="s">
        <v>61</v>
      </c>
      <c r="C30" s="65">
        <v>3358000000</v>
      </c>
      <c r="D30" s="28"/>
      <c r="E30" s="28"/>
      <c r="F30" s="28"/>
      <c r="G30" s="67"/>
    </row>
    <row r="31" spans="1:7" ht="25.5" x14ac:dyDescent="0.25">
      <c r="A31" s="51" t="s">
        <v>27</v>
      </c>
      <c r="B31" s="51" t="s">
        <v>30</v>
      </c>
      <c r="C31" s="65">
        <v>6100000000</v>
      </c>
      <c r="D31" s="28">
        <v>40940</v>
      </c>
      <c r="E31" s="28">
        <v>41030</v>
      </c>
      <c r="F31" s="28">
        <v>41061</v>
      </c>
      <c r="G31" s="67">
        <v>41306</v>
      </c>
    </row>
    <row r="32" spans="1:7" ht="25.5" x14ac:dyDescent="0.25">
      <c r="A32" s="51" t="s">
        <v>27</v>
      </c>
      <c r="B32" s="51" t="s">
        <v>32</v>
      </c>
      <c r="C32" s="65">
        <v>6440000000</v>
      </c>
      <c r="D32" s="28">
        <v>40940</v>
      </c>
      <c r="E32" s="28">
        <v>41030</v>
      </c>
      <c r="F32" s="28">
        <v>41061</v>
      </c>
      <c r="G32" s="67">
        <v>41244</v>
      </c>
    </row>
    <row r="33" spans="1:7" ht="25.5" x14ac:dyDescent="0.25">
      <c r="A33" s="51" t="s">
        <v>1076</v>
      </c>
      <c r="B33" s="68" t="s">
        <v>211</v>
      </c>
      <c r="C33" s="69">
        <v>350000000</v>
      </c>
      <c r="D33" s="28"/>
      <c r="E33" s="28"/>
      <c r="F33" s="28"/>
      <c r="G33" s="67"/>
    </row>
    <row r="34" spans="1:7" ht="25.5" x14ac:dyDescent="0.25">
      <c r="A34" s="51" t="s">
        <v>34</v>
      </c>
      <c r="B34" s="68" t="s">
        <v>35</v>
      </c>
      <c r="C34" s="69">
        <v>2314814815</v>
      </c>
      <c r="D34" s="28">
        <v>40940</v>
      </c>
      <c r="E34" s="28">
        <v>41030</v>
      </c>
      <c r="F34" s="28">
        <v>41061</v>
      </c>
      <c r="G34" s="67">
        <v>41306</v>
      </c>
    </row>
    <row r="35" spans="1:7" ht="25.5" x14ac:dyDescent="0.25">
      <c r="A35" s="51" t="s">
        <v>34</v>
      </c>
      <c r="B35" s="51" t="s">
        <v>30</v>
      </c>
      <c r="C35" s="65">
        <v>600000000</v>
      </c>
      <c r="D35" s="28">
        <v>40940</v>
      </c>
      <c r="E35" s="28">
        <v>41030</v>
      </c>
      <c r="F35" s="28">
        <v>41061</v>
      </c>
      <c r="G35" s="67">
        <v>41244</v>
      </c>
    </row>
    <row r="36" spans="1:7" ht="25.5" x14ac:dyDescent="0.25">
      <c r="A36" s="51" t="s">
        <v>34</v>
      </c>
      <c r="B36" s="51" t="s">
        <v>36</v>
      </c>
      <c r="C36" s="65">
        <v>2093044104</v>
      </c>
      <c r="D36" s="28">
        <v>40940</v>
      </c>
      <c r="E36" s="28">
        <v>41030</v>
      </c>
      <c r="F36" s="28">
        <v>41061</v>
      </c>
      <c r="G36" s="67">
        <v>41275</v>
      </c>
    </row>
    <row r="37" spans="1:7" x14ac:dyDescent="0.25">
      <c r="A37" s="51" t="s">
        <v>37</v>
      </c>
      <c r="B37" s="51" t="s">
        <v>38</v>
      </c>
      <c r="C37" s="65">
        <v>737982748</v>
      </c>
      <c r="D37" s="28">
        <v>40940</v>
      </c>
      <c r="E37" s="28">
        <v>41030</v>
      </c>
      <c r="F37" s="28">
        <v>41061</v>
      </c>
      <c r="G37" s="67">
        <v>41244</v>
      </c>
    </row>
    <row r="38" spans="1:7" ht="25.5" x14ac:dyDescent="0.25">
      <c r="A38" s="51" t="s">
        <v>16</v>
      </c>
      <c r="B38" s="51" t="s">
        <v>35</v>
      </c>
      <c r="C38" s="65">
        <v>185185185</v>
      </c>
      <c r="D38" s="28">
        <v>40940</v>
      </c>
      <c r="E38" s="28">
        <v>41030</v>
      </c>
      <c r="F38" s="28">
        <v>41061</v>
      </c>
      <c r="G38" s="67">
        <f>G34</f>
        <v>41306</v>
      </c>
    </row>
    <row r="39" spans="1:7" x14ac:dyDescent="0.25">
      <c r="A39" s="51" t="s">
        <v>16</v>
      </c>
      <c r="B39" s="51" t="s">
        <v>38</v>
      </c>
      <c r="C39" s="65">
        <v>59038620</v>
      </c>
      <c r="D39" s="28">
        <v>40940</v>
      </c>
      <c r="E39" s="28">
        <v>41030</v>
      </c>
      <c r="F39" s="28">
        <v>41061</v>
      </c>
      <c r="G39" s="67">
        <v>41244</v>
      </c>
    </row>
    <row r="40" spans="1:7" ht="25.5" x14ac:dyDescent="0.25">
      <c r="A40" s="51" t="s">
        <v>16</v>
      </c>
      <c r="B40" s="51" t="s">
        <v>61</v>
      </c>
      <c r="C40" s="65">
        <v>292000000</v>
      </c>
      <c r="D40" s="28"/>
      <c r="E40" s="28"/>
      <c r="F40" s="28"/>
      <c r="G40" s="67"/>
    </row>
    <row r="41" spans="1:7" ht="25.5" x14ac:dyDescent="0.25">
      <c r="A41" s="51" t="s">
        <v>16</v>
      </c>
      <c r="B41" s="51" t="s">
        <v>29</v>
      </c>
      <c r="C41" s="65">
        <v>545000000</v>
      </c>
      <c r="D41" s="28">
        <v>40940</v>
      </c>
      <c r="E41" s="28">
        <v>41030</v>
      </c>
      <c r="F41" s="28">
        <v>41061</v>
      </c>
      <c r="G41" s="67">
        <f>G29</f>
        <v>41306</v>
      </c>
    </row>
    <row r="42" spans="1:7" ht="25.5" x14ac:dyDescent="0.25">
      <c r="A42" s="51" t="s">
        <v>16</v>
      </c>
      <c r="B42" s="51" t="s">
        <v>30</v>
      </c>
      <c r="C42" s="65">
        <v>536000000</v>
      </c>
      <c r="D42" s="28">
        <v>40940</v>
      </c>
      <c r="E42" s="28">
        <v>41030</v>
      </c>
      <c r="F42" s="28">
        <v>41061</v>
      </c>
      <c r="G42" s="67">
        <v>41306</v>
      </c>
    </row>
    <row r="43" spans="1:7" ht="25.5" x14ac:dyDescent="0.25">
      <c r="A43" s="51" t="s">
        <v>16</v>
      </c>
      <c r="B43" s="51" t="s">
        <v>36</v>
      </c>
      <c r="C43" s="65">
        <v>167443529</v>
      </c>
      <c r="D43" s="28">
        <v>40940</v>
      </c>
      <c r="E43" s="28">
        <v>41030</v>
      </c>
      <c r="F43" s="28">
        <v>41061</v>
      </c>
      <c r="G43" s="67">
        <f>G36</f>
        <v>41275</v>
      </c>
    </row>
    <row r="44" spans="1:7" ht="25.5" x14ac:dyDescent="0.25">
      <c r="A44" s="51" t="s">
        <v>16</v>
      </c>
      <c r="B44" s="51" t="s">
        <v>32</v>
      </c>
      <c r="C44" s="65">
        <v>560000000</v>
      </c>
      <c r="D44" s="28">
        <v>40940</v>
      </c>
      <c r="E44" s="28">
        <v>41030</v>
      </c>
      <c r="F44" s="28">
        <v>41061</v>
      </c>
      <c r="G44" s="67">
        <f>G32</f>
        <v>41244</v>
      </c>
    </row>
    <row r="45" spans="1:7" ht="25.5" x14ac:dyDescent="0.25">
      <c r="A45" s="51" t="s">
        <v>1077</v>
      </c>
      <c r="B45" s="51" t="s">
        <v>33</v>
      </c>
      <c r="C45" s="65">
        <v>400000000</v>
      </c>
      <c r="D45" s="28">
        <v>40940</v>
      </c>
      <c r="E45" s="28">
        <v>41030</v>
      </c>
      <c r="F45" s="28">
        <v>41061</v>
      </c>
      <c r="G45" s="67">
        <v>41244</v>
      </c>
    </row>
    <row r="46" spans="1:7" ht="25.5" x14ac:dyDescent="0.25">
      <c r="A46" s="18" t="s">
        <v>42</v>
      </c>
      <c r="B46" s="70"/>
      <c r="C46" s="71">
        <f>SUM(C47:C50)</f>
        <v>795000000</v>
      </c>
      <c r="D46" s="72"/>
      <c r="E46" s="72"/>
      <c r="F46" s="72"/>
      <c r="G46" s="72"/>
    </row>
    <row r="47" spans="1:7" ht="25.5" x14ac:dyDescent="0.25">
      <c r="A47" s="51" t="s">
        <v>43</v>
      </c>
      <c r="B47" s="51" t="s">
        <v>44</v>
      </c>
      <c r="C47" s="65">
        <v>300000000</v>
      </c>
      <c r="D47" s="28">
        <v>40940</v>
      </c>
      <c r="E47" s="28">
        <v>41030</v>
      </c>
      <c r="F47" s="28">
        <v>41061</v>
      </c>
      <c r="G47" s="23">
        <v>41214</v>
      </c>
    </row>
    <row r="48" spans="1:7" x14ac:dyDescent="0.25">
      <c r="A48" s="51" t="s">
        <v>43</v>
      </c>
      <c r="B48" s="51" t="s">
        <v>45</v>
      </c>
      <c r="C48" s="65">
        <v>150000000</v>
      </c>
      <c r="D48" s="28">
        <v>40940</v>
      </c>
      <c r="E48" s="28">
        <v>41030</v>
      </c>
      <c r="F48" s="28">
        <v>41061</v>
      </c>
      <c r="G48" s="23">
        <v>41214</v>
      </c>
    </row>
    <row r="49" spans="1:10" ht="25.5" x14ac:dyDescent="0.25">
      <c r="A49" s="51" t="s">
        <v>43</v>
      </c>
      <c r="B49" s="51" t="s">
        <v>46</v>
      </c>
      <c r="C49" s="65">
        <v>300000000</v>
      </c>
      <c r="D49" s="28">
        <v>40940</v>
      </c>
      <c r="E49" s="28">
        <v>41030</v>
      </c>
      <c r="F49" s="28">
        <v>41061</v>
      </c>
      <c r="G49" s="23">
        <v>41214</v>
      </c>
    </row>
    <row r="50" spans="1:10" x14ac:dyDescent="0.25">
      <c r="A50" s="51" t="s">
        <v>1074</v>
      </c>
      <c r="B50" s="51" t="s">
        <v>1075</v>
      </c>
      <c r="C50" s="65">
        <v>45000000</v>
      </c>
      <c r="D50" s="28"/>
      <c r="E50" s="28"/>
      <c r="F50" s="28"/>
      <c r="G50" s="23"/>
    </row>
    <row r="51" spans="1:10" ht="25.5" x14ac:dyDescent="0.25">
      <c r="A51" s="164" t="s">
        <v>47</v>
      </c>
      <c r="B51" s="70"/>
      <c r="C51" s="71">
        <v>8000000000</v>
      </c>
      <c r="D51" s="73"/>
      <c r="E51" s="73"/>
      <c r="F51" s="73"/>
      <c r="G51" s="73"/>
    </row>
    <row r="52" spans="1:10" ht="25.5" x14ac:dyDescent="0.25">
      <c r="A52" s="18" t="s">
        <v>48</v>
      </c>
      <c r="B52" s="18"/>
      <c r="C52" s="64">
        <f>SUM(C53:C76)</f>
        <v>6109000000</v>
      </c>
      <c r="D52" s="74"/>
      <c r="E52" s="74"/>
      <c r="F52" s="74"/>
      <c r="G52" s="74"/>
      <c r="J52" s="112"/>
    </row>
    <row r="53" spans="1:10" x14ac:dyDescent="0.25">
      <c r="A53" s="31" t="s">
        <v>49</v>
      </c>
      <c r="B53" s="31" t="s">
        <v>21</v>
      </c>
      <c r="C53" s="66">
        <v>444000000</v>
      </c>
      <c r="D53" s="28">
        <v>40940</v>
      </c>
      <c r="E53" s="28">
        <v>41030</v>
      </c>
      <c r="F53" s="28">
        <v>41061</v>
      </c>
      <c r="G53" s="23">
        <v>41244</v>
      </c>
    </row>
    <row r="54" spans="1:10" ht="25.5" x14ac:dyDescent="0.25">
      <c r="A54" s="31" t="s">
        <v>49</v>
      </c>
      <c r="B54" s="51" t="s">
        <v>18</v>
      </c>
      <c r="C54" s="65">
        <v>75000000</v>
      </c>
      <c r="D54" s="28">
        <v>40940</v>
      </c>
      <c r="E54" s="28">
        <v>41030</v>
      </c>
      <c r="F54" s="28">
        <v>41061</v>
      </c>
      <c r="G54" s="23">
        <v>41244</v>
      </c>
    </row>
    <row r="55" spans="1:10" ht="25.5" x14ac:dyDescent="0.25">
      <c r="A55" s="31" t="s">
        <v>49</v>
      </c>
      <c r="B55" s="51" t="s">
        <v>50</v>
      </c>
      <c r="C55" s="65">
        <v>75000000</v>
      </c>
      <c r="D55" s="28">
        <v>40940</v>
      </c>
      <c r="E55" s="28">
        <v>41030</v>
      </c>
      <c r="F55" s="28">
        <v>41061</v>
      </c>
      <c r="G55" s="23">
        <v>41244</v>
      </c>
    </row>
    <row r="56" spans="1:10" ht="25.5" x14ac:dyDescent="0.25">
      <c r="A56" s="31" t="s">
        <v>49</v>
      </c>
      <c r="B56" s="51" t="s">
        <v>51</v>
      </c>
      <c r="C56" s="65">
        <v>75000000</v>
      </c>
      <c r="D56" s="28">
        <v>40940</v>
      </c>
      <c r="E56" s="28">
        <v>41030</v>
      </c>
      <c r="F56" s="28">
        <v>41061</v>
      </c>
      <c r="G56" s="23">
        <v>41244</v>
      </c>
    </row>
    <row r="57" spans="1:10" ht="25.5" x14ac:dyDescent="0.25">
      <c r="A57" s="31" t="s">
        <v>49</v>
      </c>
      <c r="B57" s="51" t="s">
        <v>52</v>
      </c>
      <c r="C57" s="65">
        <v>75000000</v>
      </c>
      <c r="D57" s="28">
        <v>40940</v>
      </c>
      <c r="E57" s="28">
        <v>41030</v>
      </c>
      <c r="F57" s="28">
        <v>41061</v>
      </c>
      <c r="G57" s="23">
        <v>41244</v>
      </c>
    </row>
    <row r="58" spans="1:10" ht="25.5" x14ac:dyDescent="0.25">
      <c r="A58" s="31" t="s">
        <v>49</v>
      </c>
      <c r="B58" s="51" t="s">
        <v>35</v>
      </c>
      <c r="C58" s="65">
        <v>75000000</v>
      </c>
      <c r="D58" s="28">
        <v>40940</v>
      </c>
      <c r="E58" s="28">
        <v>41030</v>
      </c>
      <c r="F58" s="28">
        <v>41061</v>
      </c>
      <c r="G58" s="23">
        <v>41244</v>
      </c>
    </row>
    <row r="59" spans="1:10" ht="25.5" x14ac:dyDescent="0.25">
      <c r="A59" s="31" t="s">
        <v>49</v>
      </c>
      <c r="B59" s="51" t="s">
        <v>15</v>
      </c>
      <c r="C59" s="65">
        <v>50000000</v>
      </c>
      <c r="D59" s="28">
        <v>40940</v>
      </c>
      <c r="E59" s="28">
        <v>41030</v>
      </c>
      <c r="F59" s="28">
        <v>41061</v>
      </c>
      <c r="G59" s="23">
        <v>41244</v>
      </c>
    </row>
    <row r="60" spans="1:10" ht="25.5" x14ac:dyDescent="0.25">
      <c r="A60" s="31" t="s">
        <v>49</v>
      </c>
      <c r="B60" s="51" t="s">
        <v>31</v>
      </c>
      <c r="C60" s="65">
        <v>70000000</v>
      </c>
      <c r="D60" s="28">
        <v>40940</v>
      </c>
      <c r="E60" s="28">
        <v>41030</v>
      </c>
      <c r="F60" s="28">
        <v>41061</v>
      </c>
      <c r="G60" s="23">
        <v>41244</v>
      </c>
    </row>
    <row r="61" spans="1:10" ht="25.5" x14ac:dyDescent="0.25">
      <c r="A61" s="31" t="s">
        <v>49</v>
      </c>
      <c r="B61" s="51" t="s">
        <v>39</v>
      </c>
      <c r="C61" s="65">
        <v>70000000</v>
      </c>
      <c r="D61" s="28">
        <v>40940</v>
      </c>
      <c r="E61" s="28">
        <v>41030</v>
      </c>
      <c r="F61" s="28">
        <v>41061</v>
      </c>
      <c r="G61" s="23">
        <v>41244</v>
      </c>
    </row>
    <row r="62" spans="1:10" x14ac:dyDescent="0.25">
      <c r="A62" s="31" t="s">
        <v>49</v>
      </c>
      <c r="B62" s="51" t="s">
        <v>53</v>
      </c>
      <c r="C62" s="65">
        <v>70000000</v>
      </c>
      <c r="D62" s="28">
        <v>40940</v>
      </c>
      <c r="E62" s="28">
        <v>41030</v>
      </c>
      <c r="F62" s="28">
        <v>41061</v>
      </c>
      <c r="G62" s="23">
        <v>41244</v>
      </c>
    </row>
    <row r="63" spans="1:10" ht="25.5" x14ac:dyDescent="0.25">
      <c r="A63" s="31" t="s">
        <v>49</v>
      </c>
      <c r="B63" s="51" t="s">
        <v>36</v>
      </c>
      <c r="C63" s="65">
        <v>70000000</v>
      </c>
      <c r="D63" s="28">
        <v>40940</v>
      </c>
      <c r="E63" s="28">
        <v>41030</v>
      </c>
      <c r="F63" s="28">
        <v>41061</v>
      </c>
      <c r="G63" s="23">
        <v>41244</v>
      </c>
    </row>
    <row r="64" spans="1:10" ht="25.5" x14ac:dyDescent="0.25">
      <c r="A64" s="31" t="s">
        <v>49</v>
      </c>
      <c r="B64" s="51" t="s">
        <v>54</v>
      </c>
      <c r="C64" s="65">
        <v>70000000</v>
      </c>
      <c r="D64" s="28">
        <v>40940</v>
      </c>
      <c r="E64" s="28">
        <v>41030</v>
      </c>
      <c r="F64" s="28">
        <v>41061</v>
      </c>
      <c r="G64" s="23">
        <v>41244</v>
      </c>
    </row>
    <row r="65" spans="1:10" ht="25.5" x14ac:dyDescent="0.25">
      <c r="A65" s="31" t="s">
        <v>49</v>
      </c>
      <c r="B65" s="51" t="s">
        <v>55</v>
      </c>
      <c r="C65" s="65">
        <v>70000000</v>
      </c>
      <c r="D65" s="28">
        <v>40940</v>
      </c>
      <c r="E65" s="28">
        <v>41030</v>
      </c>
      <c r="F65" s="28">
        <v>41061</v>
      </c>
      <c r="G65" s="23">
        <v>41244</v>
      </c>
    </row>
    <row r="66" spans="1:10" ht="25.5" x14ac:dyDescent="0.25">
      <c r="A66" s="31" t="s">
        <v>49</v>
      </c>
      <c r="B66" s="51" t="s">
        <v>56</v>
      </c>
      <c r="C66" s="65">
        <v>60000000</v>
      </c>
      <c r="D66" s="28">
        <v>40940</v>
      </c>
      <c r="E66" s="28">
        <v>41030</v>
      </c>
      <c r="F66" s="28">
        <v>41061</v>
      </c>
      <c r="G66" s="23">
        <v>41244</v>
      </c>
    </row>
    <row r="67" spans="1:10" ht="25.5" x14ac:dyDescent="0.25">
      <c r="A67" s="31" t="s">
        <v>49</v>
      </c>
      <c r="B67" s="51" t="s">
        <v>57</v>
      </c>
      <c r="C67" s="65">
        <v>60000000</v>
      </c>
      <c r="D67" s="28">
        <v>40940</v>
      </c>
      <c r="E67" s="28">
        <v>41030</v>
      </c>
      <c r="F67" s="28">
        <v>41061</v>
      </c>
      <c r="G67" s="23">
        <v>41244</v>
      </c>
    </row>
    <row r="68" spans="1:10" ht="25.5" x14ac:dyDescent="0.25">
      <c r="A68" s="31" t="s">
        <v>49</v>
      </c>
      <c r="B68" s="51" t="s">
        <v>58</v>
      </c>
      <c r="C68" s="65">
        <v>60000000</v>
      </c>
      <c r="D68" s="28">
        <v>40940</v>
      </c>
      <c r="E68" s="28">
        <v>41030</v>
      </c>
      <c r="F68" s="28">
        <v>41061</v>
      </c>
      <c r="G68" s="23">
        <v>41244</v>
      </c>
    </row>
    <row r="69" spans="1:10" ht="25.5" x14ac:dyDescent="0.25">
      <c r="A69" s="31" t="s">
        <v>49</v>
      </c>
      <c r="B69" s="31" t="s">
        <v>19</v>
      </c>
      <c r="C69" s="66">
        <v>60000000</v>
      </c>
      <c r="D69" s="28">
        <v>40940</v>
      </c>
      <c r="E69" s="28">
        <v>41030</v>
      </c>
      <c r="F69" s="28">
        <v>41061</v>
      </c>
      <c r="G69" s="23">
        <v>41244</v>
      </c>
    </row>
    <row r="70" spans="1:10" ht="25.5" x14ac:dyDescent="0.25">
      <c r="A70" s="31" t="s">
        <v>63</v>
      </c>
      <c r="B70" s="31" t="s">
        <v>68</v>
      </c>
      <c r="C70" s="66">
        <v>150000000</v>
      </c>
      <c r="D70" s="28">
        <v>40940</v>
      </c>
      <c r="E70" s="28">
        <v>41030</v>
      </c>
      <c r="F70" s="28">
        <v>41061</v>
      </c>
      <c r="G70" s="23">
        <v>41244</v>
      </c>
    </row>
    <row r="71" spans="1:10" ht="25.5" x14ac:dyDescent="0.25">
      <c r="A71" s="31" t="s">
        <v>63</v>
      </c>
      <c r="B71" s="51" t="s">
        <v>35</v>
      </c>
      <c r="C71" s="65">
        <v>2550000000</v>
      </c>
      <c r="D71" s="28">
        <v>40940</v>
      </c>
      <c r="E71" s="28">
        <v>41030</v>
      </c>
      <c r="F71" s="28">
        <v>41061</v>
      </c>
      <c r="G71" s="23">
        <v>41244</v>
      </c>
    </row>
    <row r="72" spans="1:10" ht="25.5" x14ac:dyDescent="0.25">
      <c r="A72" s="51" t="s">
        <v>64</v>
      </c>
      <c r="B72" s="51" t="s">
        <v>33</v>
      </c>
      <c r="C72" s="65">
        <v>680000000</v>
      </c>
      <c r="D72" s="28">
        <v>40940</v>
      </c>
      <c r="E72" s="28">
        <v>41030</v>
      </c>
      <c r="F72" s="28">
        <v>41061</v>
      </c>
      <c r="G72" s="23">
        <v>41244</v>
      </c>
    </row>
    <row r="73" spans="1:10" ht="25.5" x14ac:dyDescent="0.25">
      <c r="A73" s="51" t="s">
        <v>16</v>
      </c>
      <c r="B73" s="51" t="s">
        <v>35</v>
      </c>
      <c r="C73" s="65">
        <v>204000000</v>
      </c>
      <c r="D73" s="28">
        <v>40940</v>
      </c>
      <c r="E73" s="28">
        <v>41030</v>
      </c>
      <c r="F73" s="28">
        <v>41061</v>
      </c>
      <c r="G73" s="23">
        <v>41244</v>
      </c>
    </row>
    <row r="74" spans="1:10" ht="25.5" x14ac:dyDescent="0.25">
      <c r="A74" s="51" t="s">
        <v>16</v>
      </c>
      <c r="B74" s="51" t="s">
        <v>33</v>
      </c>
      <c r="C74" s="65">
        <v>36000000</v>
      </c>
      <c r="D74" s="28">
        <v>40940</v>
      </c>
      <c r="E74" s="28">
        <v>41030</v>
      </c>
      <c r="F74" s="28">
        <v>41061</v>
      </c>
      <c r="G74" s="23">
        <v>41244</v>
      </c>
    </row>
    <row r="75" spans="1:10" ht="25.5" x14ac:dyDescent="0.25">
      <c r="A75" s="51" t="s">
        <v>65</v>
      </c>
      <c r="B75" s="51" t="s">
        <v>21</v>
      </c>
      <c r="C75" s="65">
        <v>830000000</v>
      </c>
      <c r="D75" s="28">
        <v>40940</v>
      </c>
      <c r="E75" s="28">
        <v>41030</v>
      </c>
      <c r="F75" s="28">
        <v>41061</v>
      </c>
      <c r="G75" s="23">
        <v>41244</v>
      </c>
    </row>
    <row r="76" spans="1:10" ht="25.5" x14ac:dyDescent="0.25">
      <c r="A76" s="51" t="s">
        <v>65</v>
      </c>
      <c r="B76" s="51" t="s">
        <v>61</v>
      </c>
      <c r="C76" s="65">
        <v>130000000</v>
      </c>
      <c r="D76" s="28">
        <v>40940</v>
      </c>
      <c r="E76" s="28">
        <v>41030</v>
      </c>
      <c r="F76" s="28">
        <v>41061</v>
      </c>
      <c r="G76" s="23">
        <v>41244</v>
      </c>
    </row>
    <row r="77" spans="1:10" ht="25.5" x14ac:dyDescent="0.25">
      <c r="A77" s="18" t="s">
        <v>66</v>
      </c>
      <c r="B77" s="18"/>
      <c r="C77" s="64">
        <f>SUM(C78:C120)</f>
        <v>1941000000</v>
      </c>
      <c r="D77" s="19"/>
      <c r="E77" s="19"/>
      <c r="F77" s="19"/>
      <c r="G77" s="19"/>
      <c r="J77" s="112"/>
    </row>
    <row r="78" spans="1:10" ht="25.5" x14ac:dyDescent="0.25">
      <c r="A78" s="32" t="s">
        <v>67</v>
      </c>
      <c r="B78" s="32" t="s">
        <v>17</v>
      </c>
      <c r="C78" s="66">
        <v>491000000</v>
      </c>
      <c r="D78" s="28">
        <v>40940</v>
      </c>
      <c r="E78" s="28">
        <v>41030</v>
      </c>
      <c r="F78" s="28">
        <v>41061</v>
      </c>
      <c r="G78" s="23">
        <v>41244</v>
      </c>
    </row>
    <row r="79" spans="1:10" ht="25.5" x14ac:dyDescent="0.25">
      <c r="A79" s="32" t="s">
        <v>67</v>
      </c>
      <c r="B79" s="26" t="s">
        <v>68</v>
      </c>
      <c r="C79" s="65">
        <v>27000000</v>
      </c>
      <c r="D79" s="28">
        <v>40940</v>
      </c>
      <c r="E79" s="28">
        <v>41030</v>
      </c>
      <c r="F79" s="28">
        <v>41061</v>
      </c>
      <c r="G79" s="23">
        <v>41244</v>
      </c>
    </row>
    <row r="80" spans="1:10" ht="25.5" x14ac:dyDescent="0.25">
      <c r="A80" s="32" t="s">
        <v>67</v>
      </c>
      <c r="B80" s="26" t="s">
        <v>69</v>
      </c>
      <c r="C80" s="65">
        <v>32000000</v>
      </c>
      <c r="D80" s="28">
        <v>40940</v>
      </c>
      <c r="E80" s="28">
        <v>41030</v>
      </c>
      <c r="F80" s="28">
        <v>41061</v>
      </c>
      <c r="G80" s="23">
        <v>41244</v>
      </c>
    </row>
    <row r="81" spans="1:7" ht="25.5" x14ac:dyDescent="0.25">
      <c r="A81" s="32" t="s">
        <v>67</v>
      </c>
      <c r="B81" s="26" t="s">
        <v>18</v>
      </c>
      <c r="C81" s="65">
        <v>32000000</v>
      </c>
      <c r="D81" s="28">
        <v>40940</v>
      </c>
      <c r="E81" s="28">
        <v>41030</v>
      </c>
      <c r="F81" s="28">
        <v>41061</v>
      </c>
      <c r="G81" s="23">
        <v>41244</v>
      </c>
    </row>
    <row r="82" spans="1:7" ht="25.5" x14ac:dyDescent="0.25">
      <c r="A82" s="32" t="s">
        <v>67</v>
      </c>
      <c r="B82" s="26" t="s">
        <v>198</v>
      </c>
      <c r="C82" s="65">
        <v>32000000</v>
      </c>
      <c r="D82" s="28">
        <v>40940</v>
      </c>
      <c r="E82" s="28">
        <v>41030</v>
      </c>
      <c r="F82" s="28">
        <v>41061</v>
      </c>
      <c r="G82" s="23">
        <v>41244</v>
      </c>
    </row>
    <row r="83" spans="1:7" ht="25.5" x14ac:dyDescent="0.25">
      <c r="A83" s="32" t="s">
        <v>67</v>
      </c>
      <c r="B83" s="26" t="s">
        <v>51</v>
      </c>
      <c r="C83" s="65">
        <v>32000000</v>
      </c>
      <c r="D83" s="28">
        <v>40940</v>
      </c>
      <c r="E83" s="28">
        <v>41030</v>
      </c>
      <c r="F83" s="28">
        <v>41061</v>
      </c>
      <c r="G83" s="23">
        <v>41244</v>
      </c>
    </row>
    <row r="84" spans="1:7" ht="25.5" x14ac:dyDescent="0.25">
      <c r="A84" s="32" t="s">
        <v>67</v>
      </c>
      <c r="B84" s="26" t="s">
        <v>52</v>
      </c>
      <c r="C84" s="65">
        <v>32000000</v>
      </c>
      <c r="D84" s="28">
        <v>40940</v>
      </c>
      <c r="E84" s="28">
        <v>41030</v>
      </c>
      <c r="F84" s="28">
        <v>41061</v>
      </c>
      <c r="G84" s="23">
        <v>41244</v>
      </c>
    </row>
    <row r="85" spans="1:7" ht="25.5" x14ac:dyDescent="0.25">
      <c r="A85" s="32" t="s">
        <v>67</v>
      </c>
      <c r="B85" s="26" t="s">
        <v>35</v>
      </c>
      <c r="C85" s="65">
        <v>32000000</v>
      </c>
      <c r="D85" s="28">
        <v>40940</v>
      </c>
      <c r="E85" s="28">
        <v>41030</v>
      </c>
      <c r="F85" s="28">
        <v>41061</v>
      </c>
      <c r="G85" s="23">
        <v>41244</v>
      </c>
    </row>
    <row r="86" spans="1:7" ht="25.5" x14ac:dyDescent="0.25">
      <c r="A86" s="32" t="s">
        <v>67</v>
      </c>
      <c r="B86" s="26" t="s">
        <v>31</v>
      </c>
      <c r="C86" s="65">
        <v>32000000</v>
      </c>
      <c r="D86" s="28">
        <v>40940</v>
      </c>
      <c r="E86" s="28">
        <v>41030</v>
      </c>
      <c r="F86" s="28">
        <v>41061</v>
      </c>
      <c r="G86" s="23">
        <v>41244</v>
      </c>
    </row>
    <row r="87" spans="1:7" ht="25.5" x14ac:dyDescent="0.25">
      <c r="A87" s="32" t="s">
        <v>67</v>
      </c>
      <c r="B87" s="26" t="s">
        <v>36</v>
      </c>
      <c r="C87" s="65">
        <v>32000000</v>
      </c>
      <c r="D87" s="28">
        <v>40940</v>
      </c>
      <c r="E87" s="28">
        <v>41030</v>
      </c>
      <c r="F87" s="28">
        <v>41061</v>
      </c>
      <c r="G87" s="23">
        <v>41244</v>
      </c>
    </row>
    <row r="88" spans="1:7" ht="25.5" x14ac:dyDescent="0.25">
      <c r="A88" s="32" t="s">
        <v>67</v>
      </c>
      <c r="B88" s="26" t="s">
        <v>32</v>
      </c>
      <c r="C88" s="65">
        <v>32000000</v>
      </c>
      <c r="D88" s="28">
        <v>40940</v>
      </c>
      <c r="E88" s="28">
        <v>41030</v>
      </c>
      <c r="F88" s="28">
        <v>41061</v>
      </c>
      <c r="G88" s="23">
        <v>41244</v>
      </c>
    </row>
    <row r="89" spans="1:7" ht="25.5" x14ac:dyDescent="0.25">
      <c r="A89" s="32" t="s">
        <v>67</v>
      </c>
      <c r="B89" s="26" t="s">
        <v>55</v>
      </c>
      <c r="C89" s="65">
        <v>32000000</v>
      </c>
      <c r="D89" s="28">
        <v>40940</v>
      </c>
      <c r="E89" s="28">
        <v>41030</v>
      </c>
      <c r="F89" s="28">
        <v>41061</v>
      </c>
      <c r="G89" s="23">
        <v>41244</v>
      </c>
    </row>
    <row r="90" spans="1:7" ht="25.5" x14ac:dyDescent="0.25">
      <c r="A90" s="32" t="s">
        <v>67</v>
      </c>
      <c r="B90" s="26" t="s">
        <v>58</v>
      </c>
      <c r="C90" s="65">
        <v>32000000</v>
      </c>
      <c r="D90" s="28">
        <v>40940</v>
      </c>
      <c r="E90" s="28">
        <v>41030</v>
      </c>
      <c r="F90" s="28">
        <v>41061</v>
      </c>
      <c r="G90" s="23">
        <v>41244</v>
      </c>
    </row>
    <row r="91" spans="1:7" ht="25.5" x14ac:dyDescent="0.25">
      <c r="A91" s="32" t="s">
        <v>67</v>
      </c>
      <c r="B91" s="32" t="s">
        <v>19</v>
      </c>
      <c r="C91" s="66">
        <v>32000000</v>
      </c>
      <c r="D91" s="28">
        <v>40940</v>
      </c>
      <c r="E91" s="28">
        <v>41030</v>
      </c>
      <c r="F91" s="28">
        <v>41061</v>
      </c>
      <c r="G91" s="23">
        <v>41244</v>
      </c>
    </row>
    <row r="92" spans="1:7" ht="25.5" x14ac:dyDescent="0.25">
      <c r="A92" s="32" t="s">
        <v>67</v>
      </c>
      <c r="B92" s="26" t="s">
        <v>59</v>
      </c>
      <c r="C92" s="65">
        <v>32000000</v>
      </c>
      <c r="D92" s="28">
        <v>40940</v>
      </c>
      <c r="E92" s="28">
        <v>41030</v>
      </c>
      <c r="F92" s="28">
        <v>41061</v>
      </c>
      <c r="G92" s="23">
        <v>41244</v>
      </c>
    </row>
    <row r="93" spans="1:7" ht="25.5" x14ac:dyDescent="0.25">
      <c r="A93" s="32" t="s">
        <v>67</v>
      </c>
      <c r="B93" s="32" t="s">
        <v>71</v>
      </c>
      <c r="C93" s="66">
        <v>32000000</v>
      </c>
      <c r="D93" s="28">
        <v>40940</v>
      </c>
      <c r="E93" s="28">
        <v>41030</v>
      </c>
      <c r="F93" s="28">
        <v>41061</v>
      </c>
      <c r="G93" s="23">
        <v>41244</v>
      </c>
    </row>
    <row r="94" spans="1:7" ht="25.5" x14ac:dyDescent="0.25">
      <c r="A94" s="32" t="s">
        <v>72</v>
      </c>
      <c r="B94" s="32" t="s">
        <v>68</v>
      </c>
      <c r="C94" s="75">
        <v>35000000</v>
      </c>
      <c r="D94" s="28">
        <v>40940</v>
      </c>
      <c r="E94" s="28">
        <v>41030</v>
      </c>
      <c r="F94" s="28">
        <v>41061</v>
      </c>
      <c r="G94" s="23">
        <v>41244</v>
      </c>
    </row>
    <row r="95" spans="1:7" ht="25.5" x14ac:dyDescent="0.25">
      <c r="A95" s="32" t="s">
        <v>72</v>
      </c>
      <c r="B95" s="32" t="s">
        <v>51</v>
      </c>
      <c r="C95" s="75">
        <v>35000000</v>
      </c>
      <c r="D95" s="28">
        <v>40940</v>
      </c>
      <c r="E95" s="28">
        <v>41030</v>
      </c>
      <c r="F95" s="28">
        <v>41061</v>
      </c>
      <c r="G95" s="23">
        <v>41244</v>
      </c>
    </row>
    <row r="96" spans="1:7" ht="25.5" x14ac:dyDescent="0.25">
      <c r="A96" s="32" t="s">
        <v>72</v>
      </c>
      <c r="B96" s="26" t="s">
        <v>73</v>
      </c>
      <c r="C96" s="76">
        <v>35000000</v>
      </c>
      <c r="D96" s="28">
        <v>40940</v>
      </c>
      <c r="E96" s="28">
        <v>41030</v>
      </c>
      <c r="F96" s="28">
        <v>41061</v>
      </c>
      <c r="G96" s="23">
        <v>41244</v>
      </c>
    </row>
    <row r="97" spans="1:7" ht="25.5" x14ac:dyDescent="0.25">
      <c r="A97" s="32" t="s">
        <v>72</v>
      </c>
      <c r="B97" s="26" t="s">
        <v>1078</v>
      </c>
      <c r="C97" s="76">
        <v>45000000</v>
      </c>
      <c r="D97" s="28">
        <v>40940</v>
      </c>
      <c r="E97" s="28">
        <v>41030</v>
      </c>
      <c r="F97" s="28">
        <v>41061</v>
      </c>
      <c r="G97" s="23">
        <v>41244</v>
      </c>
    </row>
    <row r="98" spans="1:7" ht="25.5" x14ac:dyDescent="0.25">
      <c r="A98" s="32" t="s">
        <v>72</v>
      </c>
      <c r="B98" s="26" t="s">
        <v>70</v>
      </c>
      <c r="C98" s="65">
        <v>35000000</v>
      </c>
      <c r="D98" s="28">
        <v>40940</v>
      </c>
      <c r="E98" s="28">
        <v>41030</v>
      </c>
      <c r="F98" s="28">
        <v>41061</v>
      </c>
      <c r="G98" s="23">
        <v>41244</v>
      </c>
    </row>
    <row r="99" spans="1:7" ht="25.5" x14ac:dyDescent="0.25">
      <c r="A99" s="32" t="s">
        <v>72</v>
      </c>
      <c r="B99" s="26" t="s">
        <v>71</v>
      </c>
      <c r="C99" s="65">
        <v>35000000</v>
      </c>
      <c r="D99" s="28">
        <v>40940</v>
      </c>
      <c r="E99" s="28">
        <v>41030</v>
      </c>
      <c r="F99" s="28">
        <v>41061</v>
      </c>
      <c r="G99" s="23">
        <v>41244</v>
      </c>
    </row>
    <row r="100" spans="1:7" x14ac:dyDescent="0.25">
      <c r="A100" s="26" t="s">
        <v>74</v>
      </c>
      <c r="B100" s="26" t="s">
        <v>21</v>
      </c>
      <c r="C100" s="65">
        <v>243000000</v>
      </c>
      <c r="D100" s="28">
        <v>40940</v>
      </c>
      <c r="E100" s="28">
        <v>41030</v>
      </c>
      <c r="F100" s="28">
        <v>41061</v>
      </c>
      <c r="G100" s="23">
        <v>41244</v>
      </c>
    </row>
    <row r="101" spans="1:7" ht="25.5" x14ac:dyDescent="0.25">
      <c r="A101" s="32" t="s">
        <v>75</v>
      </c>
      <c r="B101" s="26" t="s">
        <v>17</v>
      </c>
      <c r="C101" s="65">
        <v>137000000</v>
      </c>
      <c r="D101" s="28">
        <v>40940</v>
      </c>
      <c r="E101" s="28">
        <v>41030</v>
      </c>
      <c r="F101" s="28">
        <v>41061</v>
      </c>
      <c r="G101" s="23">
        <v>41244</v>
      </c>
    </row>
    <row r="102" spans="1:7" ht="25.5" x14ac:dyDescent="0.25">
      <c r="A102" s="32" t="s">
        <v>76</v>
      </c>
      <c r="B102" s="26" t="s">
        <v>1079</v>
      </c>
      <c r="C102" s="65">
        <v>20000000</v>
      </c>
      <c r="D102" s="28">
        <v>40940</v>
      </c>
      <c r="E102" s="28">
        <v>41030</v>
      </c>
      <c r="F102" s="28">
        <v>41061</v>
      </c>
      <c r="G102" s="23">
        <v>41244</v>
      </c>
    </row>
    <row r="103" spans="1:7" x14ac:dyDescent="0.25">
      <c r="A103" s="32" t="s">
        <v>76</v>
      </c>
      <c r="B103" s="26" t="s">
        <v>69</v>
      </c>
      <c r="C103" s="65">
        <v>15000000</v>
      </c>
      <c r="D103" s="28">
        <v>40940</v>
      </c>
      <c r="E103" s="28">
        <v>41030</v>
      </c>
      <c r="F103" s="28">
        <v>41061</v>
      </c>
      <c r="G103" s="23">
        <v>41244</v>
      </c>
    </row>
    <row r="104" spans="1:7" ht="25.5" x14ac:dyDescent="0.25">
      <c r="A104" s="32" t="s">
        <v>76</v>
      </c>
      <c r="B104" s="26" t="s">
        <v>18</v>
      </c>
      <c r="C104" s="65">
        <v>20000000</v>
      </c>
      <c r="D104" s="28">
        <v>40940</v>
      </c>
      <c r="E104" s="28">
        <v>41030</v>
      </c>
      <c r="F104" s="28">
        <v>41061</v>
      </c>
      <c r="G104" s="23">
        <v>41244</v>
      </c>
    </row>
    <row r="105" spans="1:7" ht="25.5" x14ac:dyDescent="0.25">
      <c r="A105" s="32" t="s">
        <v>76</v>
      </c>
      <c r="B105" s="26" t="s">
        <v>51</v>
      </c>
      <c r="C105" s="65">
        <v>15000000</v>
      </c>
      <c r="D105" s="28">
        <v>40940</v>
      </c>
      <c r="E105" s="28">
        <v>41030</v>
      </c>
      <c r="F105" s="28">
        <v>41061</v>
      </c>
      <c r="G105" s="23">
        <v>41244</v>
      </c>
    </row>
    <row r="106" spans="1:7" ht="25.5" x14ac:dyDescent="0.25">
      <c r="A106" s="32" t="s">
        <v>76</v>
      </c>
      <c r="B106" s="26" t="s">
        <v>52</v>
      </c>
      <c r="C106" s="65">
        <v>20000000</v>
      </c>
      <c r="D106" s="28">
        <v>40940</v>
      </c>
      <c r="E106" s="28">
        <v>41030</v>
      </c>
      <c r="F106" s="28">
        <v>41061</v>
      </c>
      <c r="G106" s="23">
        <v>41244</v>
      </c>
    </row>
    <row r="107" spans="1:7" ht="25.5" x14ac:dyDescent="0.25">
      <c r="A107" s="32" t="s">
        <v>76</v>
      </c>
      <c r="B107" s="26" t="s">
        <v>35</v>
      </c>
      <c r="C107" s="65">
        <v>20000000</v>
      </c>
      <c r="D107" s="28">
        <v>40940</v>
      </c>
      <c r="E107" s="28">
        <v>41030</v>
      </c>
      <c r="F107" s="28">
        <v>41061</v>
      </c>
      <c r="G107" s="23">
        <v>41244</v>
      </c>
    </row>
    <row r="108" spans="1:7" ht="25.5" x14ac:dyDescent="0.25">
      <c r="A108" s="32" t="s">
        <v>76</v>
      </c>
      <c r="B108" s="26" t="s">
        <v>61</v>
      </c>
      <c r="C108" s="65">
        <v>25000000</v>
      </c>
      <c r="D108" s="28">
        <v>40940</v>
      </c>
      <c r="E108" s="28">
        <v>41030</v>
      </c>
      <c r="F108" s="28">
        <v>41061</v>
      </c>
      <c r="G108" s="23">
        <v>41244</v>
      </c>
    </row>
    <row r="109" spans="1:7" x14ac:dyDescent="0.25">
      <c r="A109" s="32" t="s">
        <v>76</v>
      </c>
      <c r="B109" s="26" t="s">
        <v>70</v>
      </c>
      <c r="C109" s="65">
        <v>20000000</v>
      </c>
      <c r="D109" s="28">
        <v>40940</v>
      </c>
      <c r="E109" s="28">
        <v>41030</v>
      </c>
      <c r="F109" s="28">
        <v>41061</v>
      </c>
      <c r="G109" s="23">
        <v>41244</v>
      </c>
    </row>
    <row r="110" spans="1:7" ht="25.5" x14ac:dyDescent="0.25">
      <c r="A110" s="32" t="s">
        <v>76</v>
      </c>
      <c r="B110" s="26" t="s">
        <v>31</v>
      </c>
      <c r="C110" s="65">
        <v>20000000</v>
      </c>
      <c r="D110" s="28">
        <v>40940</v>
      </c>
      <c r="E110" s="28">
        <v>41030</v>
      </c>
      <c r="F110" s="28">
        <v>41061</v>
      </c>
      <c r="G110" s="23">
        <v>41244</v>
      </c>
    </row>
    <row r="111" spans="1:7" ht="25.5" x14ac:dyDescent="0.25">
      <c r="A111" s="32" t="s">
        <v>76</v>
      </c>
      <c r="B111" s="26" t="s">
        <v>39</v>
      </c>
      <c r="C111" s="65">
        <v>20000000</v>
      </c>
      <c r="D111" s="28">
        <v>40940</v>
      </c>
      <c r="E111" s="28">
        <v>41030</v>
      </c>
      <c r="F111" s="28">
        <v>41061</v>
      </c>
      <c r="G111" s="23">
        <v>41244</v>
      </c>
    </row>
    <row r="112" spans="1:7" ht="25.5" x14ac:dyDescent="0.25">
      <c r="A112" s="32" t="s">
        <v>76</v>
      </c>
      <c r="B112" s="26" t="s">
        <v>36</v>
      </c>
      <c r="C112" s="65">
        <v>20000000</v>
      </c>
      <c r="D112" s="28">
        <v>40940</v>
      </c>
      <c r="E112" s="28">
        <v>41030</v>
      </c>
      <c r="F112" s="28">
        <v>41061</v>
      </c>
      <c r="G112" s="23">
        <v>41244</v>
      </c>
    </row>
    <row r="113" spans="1:7" ht="25.5" x14ac:dyDescent="0.25">
      <c r="A113" s="32" t="s">
        <v>76</v>
      </c>
      <c r="B113" s="26" t="s">
        <v>54</v>
      </c>
      <c r="C113" s="65">
        <v>20000000</v>
      </c>
      <c r="D113" s="28">
        <v>40940</v>
      </c>
      <c r="E113" s="28">
        <v>41030</v>
      </c>
      <c r="F113" s="28">
        <v>41061</v>
      </c>
      <c r="G113" s="23">
        <v>41244</v>
      </c>
    </row>
    <row r="114" spans="1:7" ht="25.5" x14ac:dyDescent="0.25">
      <c r="A114" s="32" t="s">
        <v>76</v>
      </c>
      <c r="B114" s="26" t="s">
        <v>32</v>
      </c>
      <c r="C114" s="65">
        <v>20000000</v>
      </c>
      <c r="D114" s="28">
        <v>40940</v>
      </c>
      <c r="E114" s="28">
        <v>41030</v>
      </c>
      <c r="F114" s="28">
        <v>41061</v>
      </c>
      <c r="G114" s="23">
        <v>41244</v>
      </c>
    </row>
    <row r="115" spans="1:7" ht="25.5" x14ac:dyDescent="0.25">
      <c r="A115" s="32" t="s">
        <v>76</v>
      </c>
      <c r="B115" s="26" t="s">
        <v>55</v>
      </c>
      <c r="C115" s="65">
        <v>20000000</v>
      </c>
      <c r="D115" s="28">
        <v>40940</v>
      </c>
      <c r="E115" s="28">
        <v>41030</v>
      </c>
      <c r="F115" s="28">
        <v>41061</v>
      </c>
      <c r="G115" s="23">
        <v>41244</v>
      </c>
    </row>
    <row r="116" spans="1:7" ht="25.5" x14ac:dyDescent="0.25">
      <c r="A116" s="32" t="s">
        <v>76</v>
      </c>
      <c r="B116" s="26" t="s">
        <v>56</v>
      </c>
      <c r="C116" s="65">
        <v>20000000</v>
      </c>
      <c r="D116" s="28">
        <v>40940</v>
      </c>
      <c r="E116" s="28">
        <v>41030</v>
      </c>
      <c r="F116" s="28">
        <v>41061</v>
      </c>
      <c r="G116" s="23">
        <v>41244</v>
      </c>
    </row>
    <row r="117" spans="1:7" ht="25.5" x14ac:dyDescent="0.25">
      <c r="A117" s="32" t="s">
        <v>76</v>
      </c>
      <c r="B117" s="26" t="s">
        <v>57</v>
      </c>
      <c r="C117" s="65">
        <v>20000000</v>
      </c>
      <c r="D117" s="28">
        <v>40940</v>
      </c>
      <c r="E117" s="28">
        <v>41030</v>
      </c>
      <c r="F117" s="28">
        <v>41061</v>
      </c>
      <c r="G117" s="23">
        <v>41244</v>
      </c>
    </row>
    <row r="118" spans="1:7" ht="25.5" x14ac:dyDescent="0.25">
      <c r="A118" s="32" t="s">
        <v>76</v>
      </c>
      <c r="B118" s="26" t="s">
        <v>58</v>
      </c>
      <c r="C118" s="65">
        <v>20000000</v>
      </c>
      <c r="D118" s="28">
        <v>40940</v>
      </c>
      <c r="E118" s="28">
        <v>41030</v>
      </c>
      <c r="F118" s="28">
        <v>41061</v>
      </c>
      <c r="G118" s="23">
        <v>41244</v>
      </c>
    </row>
    <row r="119" spans="1:7" ht="25.5" x14ac:dyDescent="0.25">
      <c r="A119" s="32" t="s">
        <v>76</v>
      </c>
      <c r="B119" s="26" t="s">
        <v>19</v>
      </c>
      <c r="C119" s="65">
        <v>20000000</v>
      </c>
      <c r="D119" s="28">
        <v>40940</v>
      </c>
      <c r="E119" s="28">
        <v>41030</v>
      </c>
      <c r="F119" s="28">
        <v>41061</v>
      </c>
      <c r="G119" s="23">
        <v>41244</v>
      </c>
    </row>
    <row r="120" spans="1:7" ht="25.5" x14ac:dyDescent="0.25">
      <c r="A120" s="32" t="s">
        <v>76</v>
      </c>
      <c r="B120" s="26" t="s">
        <v>71</v>
      </c>
      <c r="C120" s="65">
        <v>20000000</v>
      </c>
      <c r="D120" s="28">
        <v>40940</v>
      </c>
      <c r="E120" s="28">
        <v>41030</v>
      </c>
      <c r="F120" s="28">
        <v>41061</v>
      </c>
      <c r="G120" s="23">
        <v>41244</v>
      </c>
    </row>
    <row r="121" spans="1:7" ht="25.5" x14ac:dyDescent="0.25">
      <c r="A121" s="18" t="s">
        <v>77</v>
      </c>
      <c r="B121" s="18"/>
      <c r="C121" s="77">
        <f>SUM(C122:C122)</f>
        <v>150000000</v>
      </c>
      <c r="D121" s="19"/>
      <c r="E121" s="19"/>
      <c r="F121" s="19"/>
      <c r="G121" s="19"/>
    </row>
    <row r="122" spans="1:7" ht="25.5" x14ac:dyDescent="0.25">
      <c r="A122" s="32" t="s">
        <v>78</v>
      </c>
      <c r="B122" s="32" t="s">
        <v>17</v>
      </c>
      <c r="C122" s="66">
        <v>150000000</v>
      </c>
      <c r="D122" s="28">
        <v>40940</v>
      </c>
      <c r="E122" s="28">
        <v>41030</v>
      </c>
      <c r="F122" s="28">
        <v>41061</v>
      </c>
      <c r="G122" s="23">
        <v>41244</v>
      </c>
    </row>
    <row r="123" spans="1:7" x14ac:dyDescent="0.25">
      <c r="B123" s="36"/>
      <c r="C123" s="38"/>
    </row>
    <row r="124" spans="1:7" x14ac:dyDescent="0.25">
      <c r="B124" s="36"/>
      <c r="C124" s="38"/>
    </row>
    <row r="125" spans="1:7" x14ac:dyDescent="0.25">
      <c r="B125" s="36"/>
      <c r="C125" s="38"/>
    </row>
    <row r="126" spans="1:7" x14ac:dyDescent="0.25">
      <c r="B126" s="36"/>
      <c r="C126" s="38"/>
    </row>
    <row r="127" spans="1:7" x14ac:dyDescent="0.25">
      <c r="B127" s="36"/>
      <c r="C127" s="38"/>
    </row>
    <row r="128" spans="1:7" x14ac:dyDescent="0.25">
      <c r="B128" s="36"/>
      <c r="C128" s="37"/>
    </row>
    <row r="129" spans="2:7" x14ac:dyDescent="0.25">
      <c r="B129" s="36"/>
      <c r="C129" s="38"/>
    </row>
    <row r="130" spans="2:7" x14ac:dyDescent="0.25">
      <c r="B130" s="36"/>
      <c r="C130" s="37"/>
    </row>
    <row r="131" spans="2:7" x14ac:dyDescent="0.25">
      <c r="B131" s="36"/>
      <c r="C131" s="38"/>
    </row>
    <row r="132" spans="2:7" x14ac:dyDescent="0.25">
      <c r="B132" s="36"/>
      <c r="C132" s="38"/>
    </row>
    <row r="133" spans="2:7" x14ac:dyDescent="0.25">
      <c r="B133" s="36"/>
      <c r="C133" s="38"/>
    </row>
    <row r="134" spans="2:7" x14ac:dyDescent="0.25">
      <c r="B134" s="36"/>
      <c r="C134" s="38"/>
    </row>
    <row r="135" spans="2:7" x14ac:dyDescent="0.25">
      <c r="B135" s="36"/>
      <c r="C135" s="38"/>
    </row>
    <row r="136" spans="2:7" x14ac:dyDescent="0.25">
      <c r="B136" s="36"/>
      <c r="C136" s="38"/>
      <c r="D136" s="4"/>
      <c r="E136" s="4"/>
      <c r="F136" s="4"/>
      <c r="G136" s="4"/>
    </row>
    <row r="137" spans="2:7" x14ac:dyDescent="0.25">
      <c r="B137" s="36"/>
      <c r="C137" s="38"/>
      <c r="D137" s="4"/>
      <c r="E137" s="4"/>
      <c r="F137" s="4"/>
      <c r="G137" s="4"/>
    </row>
    <row r="138" spans="2:7" x14ac:dyDescent="0.25">
      <c r="B138" s="36"/>
      <c r="C138" s="38"/>
      <c r="D138" s="4"/>
      <c r="E138" s="4"/>
      <c r="F138" s="4"/>
      <c r="G138" s="4"/>
    </row>
    <row r="139" spans="2:7" x14ac:dyDescent="0.25">
      <c r="B139" s="36"/>
      <c r="C139" s="38"/>
      <c r="D139" s="4"/>
      <c r="E139" s="4"/>
      <c r="F139" s="4"/>
      <c r="G139" s="4"/>
    </row>
    <row r="140" spans="2:7" x14ac:dyDescent="0.25">
      <c r="B140" s="36"/>
      <c r="C140" s="38"/>
      <c r="D140" s="4"/>
      <c r="E140" s="4"/>
      <c r="F140" s="4"/>
      <c r="G140" s="4"/>
    </row>
    <row r="141" spans="2:7" x14ac:dyDescent="0.25">
      <c r="C141" s="38"/>
      <c r="D141" s="4"/>
      <c r="E141" s="4"/>
      <c r="F141" s="4"/>
      <c r="G141" s="4"/>
    </row>
    <row r="142" spans="2:7" x14ac:dyDescent="0.25">
      <c r="C142" s="39"/>
      <c r="D142" s="4"/>
      <c r="E142" s="4"/>
      <c r="F142" s="4"/>
      <c r="G142" s="4"/>
    </row>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J17" sqref="J17"/>
    </sheetView>
  </sheetViews>
  <sheetFormatPr baseColWidth="10" defaultRowHeight="12.75" x14ac:dyDescent="0.2"/>
  <cols>
    <col min="1" max="1" width="63.7109375" style="265" customWidth="1"/>
    <col min="2" max="2" width="20.7109375" style="317" customWidth="1"/>
    <col min="3" max="3" width="18.7109375" style="319" customWidth="1"/>
    <col min="4" max="7" width="13.7109375" style="265" customWidth="1"/>
    <col min="8" max="254" width="11.42578125" style="265"/>
    <col min="255" max="255" width="43.140625" style="265" customWidth="1"/>
    <col min="256" max="256" width="16.85546875" style="265" customWidth="1"/>
    <col min="257" max="258" width="15.85546875" style="265" customWidth="1"/>
    <col min="259" max="259" width="12.5703125" style="265" customWidth="1"/>
    <col min="260" max="260" width="15.85546875" style="265" customWidth="1"/>
    <col min="261" max="261" width="14" style="265" customWidth="1"/>
    <col min="262" max="262" width="11.140625" style="265" customWidth="1"/>
    <col min="263" max="510" width="11.42578125" style="265"/>
    <col min="511" max="511" width="43.140625" style="265" customWidth="1"/>
    <col min="512" max="512" width="16.85546875" style="265" customWidth="1"/>
    <col min="513" max="514" width="15.85546875" style="265" customWidth="1"/>
    <col min="515" max="515" width="12.5703125" style="265" customWidth="1"/>
    <col min="516" max="516" width="15.85546875" style="265" customWidth="1"/>
    <col min="517" max="517" width="14" style="265" customWidth="1"/>
    <col min="518" max="518" width="11.140625" style="265" customWidth="1"/>
    <col min="519" max="766" width="11.42578125" style="265"/>
    <col min="767" max="767" width="43.140625" style="265" customWidth="1"/>
    <col min="768" max="768" width="16.85546875" style="265" customWidth="1"/>
    <col min="769" max="770" width="15.85546875" style="265" customWidth="1"/>
    <col min="771" max="771" width="12.5703125" style="265" customWidth="1"/>
    <col min="772" max="772" width="15.85546875" style="265" customWidth="1"/>
    <col min="773" max="773" width="14" style="265" customWidth="1"/>
    <col min="774" max="774" width="11.140625" style="265" customWidth="1"/>
    <col min="775" max="1022" width="11.42578125" style="265"/>
    <col min="1023" max="1023" width="43.140625" style="265" customWidth="1"/>
    <col min="1024" max="1024" width="16.85546875" style="265" customWidth="1"/>
    <col min="1025" max="1026" width="15.85546875" style="265" customWidth="1"/>
    <col min="1027" max="1027" width="12.5703125" style="265" customWidth="1"/>
    <col min="1028" max="1028" width="15.85546875" style="265" customWidth="1"/>
    <col min="1029" max="1029" width="14" style="265" customWidth="1"/>
    <col min="1030" max="1030" width="11.140625" style="265" customWidth="1"/>
    <col min="1031" max="1278" width="11.42578125" style="265"/>
    <col min="1279" max="1279" width="43.140625" style="265" customWidth="1"/>
    <col min="1280" max="1280" width="16.85546875" style="265" customWidth="1"/>
    <col min="1281" max="1282" width="15.85546875" style="265" customWidth="1"/>
    <col min="1283" max="1283" width="12.5703125" style="265" customWidth="1"/>
    <col min="1284" max="1284" width="15.85546875" style="265" customWidth="1"/>
    <col min="1285" max="1285" width="14" style="265" customWidth="1"/>
    <col min="1286" max="1286" width="11.140625" style="265" customWidth="1"/>
    <col min="1287" max="1534" width="11.42578125" style="265"/>
    <col min="1535" max="1535" width="43.140625" style="265" customWidth="1"/>
    <col min="1536" max="1536" width="16.85546875" style="265" customWidth="1"/>
    <col min="1537" max="1538" width="15.85546875" style="265" customWidth="1"/>
    <col min="1539" max="1539" width="12.5703125" style="265" customWidth="1"/>
    <col min="1540" max="1540" width="15.85546875" style="265" customWidth="1"/>
    <col min="1541" max="1541" width="14" style="265" customWidth="1"/>
    <col min="1542" max="1542" width="11.140625" style="265" customWidth="1"/>
    <col min="1543" max="1790" width="11.42578125" style="265"/>
    <col min="1791" max="1791" width="43.140625" style="265" customWidth="1"/>
    <col min="1792" max="1792" width="16.85546875" style="265" customWidth="1"/>
    <col min="1793" max="1794" width="15.85546875" style="265" customWidth="1"/>
    <col min="1795" max="1795" width="12.5703125" style="265" customWidth="1"/>
    <col min="1796" max="1796" width="15.85546875" style="265" customWidth="1"/>
    <col min="1797" max="1797" width="14" style="265" customWidth="1"/>
    <col min="1798" max="1798" width="11.140625" style="265" customWidth="1"/>
    <col min="1799" max="2046" width="11.42578125" style="265"/>
    <col min="2047" max="2047" width="43.140625" style="265" customWidth="1"/>
    <col min="2048" max="2048" width="16.85546875" style="265" customWidth="1"/>
    <col min="2049" max="2050" width="15.85546875" style="265" customWidth="1"/>
    <col min="2051" max="2051" width="12.5703125" style="265" customWidth="1"/>
    <col min="2052" max="2052" width="15.85546875" style="265" customWidth="1"/>
    <col min="2053" max="2053" width="14" style="265" customWidth="1"/>
    <col min="2054" max="2054" width="11.140625" style="265" customWidth="1"/>
    <col min="2055" max="2302" width="11.42578125" style="265"/>
    <col min="2303" max="2303" width="43.140625" style="265" customWidth="1"/>
    <col min="2304" max="2304" width="16.85546875" style="265" customWidth="1"/>
    <col min="2305" max="2306" width="15.85546875" style="265" customWidth="1"/>
    <col min="2307" max="2307" width="12.5703125" style="265" customWidth="1"/>
    <col min="2308" max="2308" width="15.85546875" style="265" customWidth="1"/>
    <col min="2309" max="2309" width="14" style="265" customWidth="1"/>
    <col min="2310" max="2310" width="11.140625" style="265" customWidth="1"/>
    <col min="2311" max="2558" width="11.42578125" style="265"/>
    <col min="2559" max="2559" width="43.140625" style="265" customWidth="1"/>
    <col min="2560" max="2560" width="16.85546875" style="265" customWidth="1"/>
    <col min="2561" max="2562" width="15.85546875" style="265" customWidth="1"/>
    <col min="2563" max="2563" width="12.5703125" style="265" customWidth="1"/>
    <col min="2564" max="2564" width="15.85546875" style="265" customWidth="1"/>
    <col min="2565" max="2565" width="14" style="265" customWidth="1"/>
    <col min="2566" max="2566" width="11.140625" style="265" customWidth="1"/>
    <col min="2567" max="2814" width="11.42578125" style="265"/>
    <col min="2815" max="2815" width="43.140625" style="265" customWidth="1"/>
    <col min="2816" max="2816" width="16.85546875" style="265" customWidth="1"/>
    <col min="2817" max="2818" width="15.85546875" style="265" customWidth="1"/>
    <col min="2819" max="2819" width="12.5703125" style="265" customWidth="1"/>
    <col min="2820" max="2820" width="15.85546875" style="265" customWidth="1"/>
    <col min="2821" max="2821" width="14" style="265" customWidth="1"/>
    <col min="2822" max="2822" width="11.140625" style="265" customWidth="1"/>
    <col min="2823" max="3070" width="11.42578125" style="265"/>
    <col min="3071" max="3071" width="43.140625" style="265" customWidth="1"/>
    <col min="3072" max="3072" width="16.85546875" style="265" customWidth="1"/>
    <col min="3073" max="3074" width="15.85546875" style="265" customWidth="1"/>
    <col min="3075" max="3075" width="12.5703125" style="265" customWidth="1"/>
    <col min="3076" max="3076" width="15.85546875" style="265" customWidth="1"/>
    <col min="3077" max="3077" width="14" style="265" customWidth="1"/>
    <col min="3078" max="3078" width="11.140625" style="265" customWidth="1"/>
    <col min="3079" max="3326" width="11.42578125" style="265"/>
    <col min="3327" max="3327" width="43.140625" style="265" customWidth="1"/>
    <col min="3328" max="3328" width="16.85546875" style="265" customWidth="1"/>
    <col min="3329" max="3330" width="15.85546875" style="265" customWidth="1"/>
    <col min="3331" max="3331" width="12.5703125" style="265" customWidth="1"/>
    <col min="3332" max="3332" width="15.85546875" style="265" customWidth="1"/>
    <col min="3333" max="3333" width="14" style="265" customWidth="1"/>
    <col min="3334" max="3334" width="11.140625" style="265" customWidth="1"/>
    <col min="3335" max="3582" width="11.42578125" style="265"/>
    <col min="3583" max="3583" width="43.140625" style="265" customWidth="1"/>
    <col min="3584" max="3584" width="16.85546875" style="265" customWidth="1"/>
    <col min="3585" max="3586" width="15.85546875" style="265" customWidth="1"/>
    <col min="3587" max="3587" width="12.5703125" style="265" customWidth="1"/>
    <col min="3588" max="3588" width="15.85546875" style="265" customWidth="1"/>
    <col min="3589" max="3589" width="14" style="265" customWidth="1"/>
    <col min="3590" max="3590" width="11.140625" style="265" customWidth="1"/>
    <col min="3591" max="3838" width="11.42578125" style="265"/>
    <col min="3839" max="3839" width="43.140625" style="265" customWidth="1"/>
    <col min="3840" max="3840" width="16.85546875" style="265" customWidth="1"/>
    <col min="3841" max="3842" width="15.85546875" style="265" customWidth="1"/>
    <col min="3843" max="3843" width="12.5703125" style="265" customWidth="1"/>
    <col min="3844" max="3844" width="15.85546875" style="265" customWidth="1"/>
    <col min="3845" max="3845" width="14" style="265" customWidth="1"/>
    <col min="3846" max="3846" width="11.140625" style="265" customWidth="1"/>
    <col min="3847" max="4094" width="11.42578125" style="265"/>
    <col min="4095" max="4095" width="43.140625" style="265" customWidth="1"/>
    <col min="4096" max="4096" width="16.85546875" style="265" customWidth="1"/>
    <col min="4097" max="4098" width="15.85546875" style="265" customWidth="1"/>
    <col min="4099" max="4099" width="12.5703125" style="265" customWidth="1"/>
    <col min="4100" max="4100" width="15.85546875" style="265" customWidth="1"/>
    <col min="4101" max="4101" width="14" style="265" customWidth="1"/>
    <col min="4102" max="4102" width="11.140625" style="265" customWidth="1"/>
    <col min="4103" max="4350" width="11.42578125" style="265"/>
    <col min="4351" max="4351" width="43.140625" style="265" customWidth="1"/>
    <col min="4352" max="4352" width="16.85546875" style="265" customWidth="1"/>
    <col min="4353" max="4354" width="15.85546875" style="265" customWidth="1"/>
    <col min="4355" max="4355" width="12.5703125" style="265" customWidth="1"/>
    <col min="4356" max="4356" width="15.85546875" style="265" customWidth="1"/>
    <col min="4357" max="4357" width="14" style="265" customWidth="1"/>
    <col min="4358" max="4358" width="11.140625" style="265" customWidth="1"/>
    <col min="4359" max="4606" width="11.42578125" style="265"/>
    <col min="4607" max="4607" width="43.140625" style="265" customWidth="1"/>
    <col min="4608" max="4608" width="16.85546875" style="265" customWidth="1"/>
    <col min="4609" max="4610" width="15.85546875" style="265" customWidth="1"/>
    <col min="4611" max="4611" width="12.5703125" style="265" customWidth="1"/>
    <col min="4612" max="4612" width="15.85546875" style="265" customWidth="1"/>
    <col min="4613" max="4613" width="14" style="265" customWidth="1"/>
    <col min="4614" max="4614" width="11.140625" style="265" customWidth="1"/>
    <col min="4615" max="4862" width="11.42578125" style="265"/>
    <col min="4863" max="4863" width="43.140625" style="265" customWidth="1"/>
    <col min="4864" max="4864" width="16.85546875" style="265" customWidth="1"/>
    <col min="4865" max="4866" width="15.85546875" style="265" customWidth="1"/>
    <col min="4867" max="4867" width="12.5703125" style="265" customWidth="1"/>
    <col min="4868" max="4868" width="15.85546875" style="265" customWidth="1"/>
    <col min="4869" max="4869" width="14" style="265" customWidth="1"/>
    <col min="4870" max="4870" width="11.140625" style="265" customWidth="1"/>
    <col min="4871" max="5118" width="11.42578125" style="265"/>
    <col min="5119" max="5119" width="43.140625" style="265" customWidth="1"/>
    <col min="5120" max="5120" width="16.85546875" style="265" customWidth="1"/>
    <col min="5121" max="5122" width="15.85546875" style="265" customWidth="1"/>
    <col min="5123" max="5123" width="12.5703125" style="265" customWidth="1"/>
    <col min="5124" max="5124" width="15.85546875" style="265" customWidth="1"/>
    <col min="5125" max="5125" width="14" style="265" customWidth="1"/>
    <col min="5126" max="5126" width="11.140625" style="265" customWidth="1"/>
    <col min="5127" max="5374" width="11.42578125" style="265"/>
    <col min="5375" max="5375" width="43.140625" style="265" customWidth="1"/>
    <col min="5376" max="5376" width="16.85546875" style="265" customWidth="1"/>
    <col min="5377" max="5378" width="15.85546875" style="265" customWidth="1"/>
    <col min="5379" max="5379" width="12.5703125" style="265" customWidth="1"/>
    <col min="5380" max="5380" width="15.85546875" style="265" customWidth="1"/>
    <col min="5381" max="5381" width="14" style="265" customWidth="1"/>
    <col min="5382" max="5382" width="11.140625" style="265" customWidth="1"/>
    <col min="5383" max="5630" width="11.42578125" style="265"/>
    <col min="5631" max="5631" width="43.140625" style="265" customWidth="1"/>
    <col min="5632" max="5632" width="16.85546875" style="265" customWidth="1"/>
    <col min="5633" max="5634" width="15.85546875" style="265" customWidth="1"/>
    <col min="5635" max="5635" width="12.5703125" style="265" customWidth="1"/>
    <col min="5636" max="5636" width="15.85546875" style="265" customWidth="1"/>
    <col min="5637" max="5637" width="14" style="265" customWidth="1"/>
    <col min="5638" max="5638" width="11.140625" style="265" customWidth="1"/>
    <col min="5639" max="5886" width="11.42578125" style="265"/>
    <col min="5887" max="5887" width="43.140625" style="265" customWidth="1"/>
    <col min="5888" max="5888" width="16.85546875" style="265" customWidth="1"/>
    <col min="5889" max="5890" width="15.85546875" style="265" customWidth="1"/>
    <col min="5891" max="5891" width="12.5703125" style="265" customWidth="1"/>
    <col min="5892" max="5892" width="15.85546875" style="265" customWidth="1"/>
    <col min="5893" max="5893" width="14" style="265" customWidth="1"/>
    <col min="5894" max="5894" width="11.140625" style="265" customWidth="1"/>
    <col min="5895" max="6142" width="11.42578125" style="265"/>
    <col min="6143" max="6143" width="43.140625" style="265" customWidth="1"/>
    <col min="6144" max="6144" width="16.85546875" style="265" customWidth="1"/>
    <col min="6145" max="6146" width="15.85546875" style="265" customWidth="1"/>
    <col min="6147" max="6147" width="12.5703125" style="265" customWidth="1"/>
    <col min="6148" max="6148" width="15.85546875" style="265" customWidth="1"/>
    <col min="6149" max="6149" width="14" style="265" customWidth="1"/>
    <col min="6150" max="6150" width="11.140625" style="265" customWidth="1"/>
    <col min="6151" max="6398" width="11.42578125" style="265"/>
    <col min="6399" max="6399" width="43.140625" style="265" customWidth="1"/>
    <col min="6400" max="6400" width="16.85546875" style="265" customWidth="1"/>
    <col min="6401" max="6402" width="15.85546875" style="265" customWidth="1"/>
    <col min="6403" max="6403" width="12.5703125" style="265" customWidth="1"/>
    <col min="6404" max="6404" width="15.85546875" style="265" customWidth="1"/>
    <col min="6405" max="6405" width="14" style="265" customWidth="1"/>
    <col min="6406" max="6406" width="11.140625" style="265" customWidth="1"/>
    <col min="6407" max="6654" width="11.42578125" style="265"/>
    <col min="6655" max="6655" width="43.140625" style="265" customWidth="1"/>
    <col min="6656" max="6656" width="16.85546875" style="265" customWidth="1"/>
    <col min="6657" max="6658" width="15.85546875" style="265" customWidth="1"/>
    <col min="6659" max="6659" width="12.5703125" style="265" customWidth="1"/>
    <col min="6660" max="6660" width="15.85546875" style="265" customWidth="1"/>
    <col min="6661" max="6661" width="14" style="265" customWidth="1"/>
    <col min="6662" max="6662" width="11.140625" style="265" customWidth="1"/>
    <col min="6663" max="6910" width="11.42578125" style="265"/>
    <col min="6911" max="6911" width="43.140625" style="265" customWidth="1"/>
    <col min="6912" max="6912" width="16.85546875" style="265" customWidth="1"/>
    <col min="6913" max="6914" width="15.85546875" style="265" customWidth="1"/>
    <col min="6915" max="6915" width="12.5703125" style="265" customWidth="1"/>
    <col min="6916" max="6916" width="15.85546875" style="265" customWidth="1"/>
    <col min="6917" max="6917" width="14" style="265" customWidth="1"/>
    <col min="6918" max="6918" width="11.140625" style="265" customWidth="1"/>
    <col min="6919" max="7166" width="11.42578125" style="265"/>
    <col min="7167" max="7167" width="43.140625" style="265" customWidth="1"/>
    <col min="7168" max="7168" width="16.85546875" style="265" customWidth="1"/>
    <col min="7169" max="7170" width="15.85546875" style="265" customWidth="1"/>
    <col min="7171" max="7171" width="12.5703125" style="265" customWidth="1"/>
    <col min="7172" max="7172" width="15.85546875" style="265" customWidth="1"/>
    <col min="7173" max="7173" width="14" style="265" customWidth="1"/>
    <col min="7174" max="7174" width="11.140625" style="265" customWidth="1"/>
    <col min="7175" max="7422" width="11.42578125" style="265"/>
    <col min="7423" max="7423" width="43.140625" style="265" customWidth="1"/>
    <col min="7424" max="7424" width="16.85546875" style="265" customWidth="1"/>
    <col min="7425" max="7426" width="15.85546875" style="265" customWidth="1"/>
    <col min="7427" max="7427" width="12.5703125" style="265" customWidth="1"/>
    <col min="7428" max="7428" width="15.85546875" style="265" customWidth="1"/>
    <col min="7429" max="7429" width="14" style="265" customWidth="1"/>
    <col min="7430" max="7430" width="11.140625" style="265" customWidth="1"/>
    <col min="7431" max="7678" width="11.42578125" style="265"/>
    <col min="7679" max="7679" width="43.140625" style="265" customWidth="1"/>
    <col min="7680" max="7680" width="16.85546875" style="265" customWidth="1"/>
    <col min="7681" max="7682" width="15.85546875" style="265" customWidth="1"/>
    <col min="7683" max="7683" width="12.5703125" style="265" customWidth="1"/>
    <col min="7684" max="7684" width="15.85546875" style="265" customWidth="1"/>
    <col min="7685" max="7685" width="14" style="265" customWidth="1"/>
    <col min="7686" max="7686" width="11.140625" style="265" customWidth="1"/>
    <col min="7687" max="7934" width="11.42578125" style="265"/>
    <col min="7935" max="7935" width="43.140625" style="265" customWidth="1"/>
    <col min="7936" max="7936" width="16.85546875" style="265" customWidth="1"/>
    <col min="7937" max="7938" width="15.85546875" style="265" customWidth="1"/>
    <col min="7939" max="7939" width="12.5703125" style="265" customWidth="1"/>
    <col min="7940" max="7940" width="15.85546875" style="265" customWidth="1"/>
    <col min="7941" max="7941" width="14" style="265" customWidth="1"/>
    <col min="7942" max="7942" width="11.140625" style="265" customWidth="1"/>
    <col min="7943" max="8190" width="11.42578125" style="265"/>
    <col min="8191" max="8191" width="43.140625" style="265" customWidth="1"/>
    <col min="8192" max="8192" width="16.85546875" style="265" customWidth="1"/>
    <col min="8193" max="8194" width="15.85546875" style="265" customWidth="1"/>
    <col min="8195" max="8195" width="12.5703125" style="265" customWidth="1"/>
    <col min="8196" max="8196" width="15.85546875" style="265" customWidth="1"/>
    <col min="8197" max="8197" width="14" style="265" customWidth="1"/>
    <col min="8198" max="8198" width="11.140625" style="265" customWidth="1"/>
    <col min="8199" max="8446" width="11.42578125" style="265"/>
    <col min="8447" max="8447" width="43.140625" style="265" customWidth="1"/>
    <col min="8448" max="8448" width="16.85546875" style="265" customWidth="1"/>
    <col min="8449" max="8450" width="15.85546875" style="265" customWidth="1"/>
    <col min="8451" max="8451" width="12.5703125" style="265" customWidth="1"/>
    <col min="8452" max="8452" width="15.85546875" style="265" customWidth="1"/>
    <col min="8453" max="8453" width="14" style="265" customWidth="1"/>
    <col min="8454" max="8454" width="11.140625" style="265" customWidth="1"/>
    <col min="8455" max="8702" width="11.42578125" style="265"/>
    <col min="8703" max="8703" width="43.140625" style="265" customWidth="1"/>
    <col min="8704" max="8704" width="16.85546875" style="265" customWidth="1"/>
    <col min="8705" max="8706" width="15.85546875" style="265" customWidth="1"/>
    <col min="8707" max="8707" width="12.5703125" style="265" customWidth="1"/>
    <col min="8708" max="8708" width="15.85546875" style="265" customWidth="1"/>
    <col min="8709" max="8709" width="14" style="265" customWidth="1"/>
    <col min="8710" max="8710" width="11.140625" style="265" customWidth="1"/>
    <col min="8711" max="8958" width="11.42578125" style="265"/>
    <col min="8959" max="8959" width="43.140625" style="265" customWidth="1"/>
    <col min="8960" max="8960" width="16.85546875" style="265" customWidth="1"/>
    <col min="8961" max="8962" width="15.85546875" style="265" customWidth="1"/>
    <col min="8963" max="8963" width="12.5703125" style="265" customWidth="1"/>
    <col min="8964" max="8964" width="15.85546875" style="265" customWidth="1"/>
    <col min="8965" max="8965" width="14" style="265" customWidth="1"/>
    <col min="8966" max="8966" width="11.140625" style="265" customWidth="1"/>
    <col min="8967" max="9214" width="11.42578125" style="265"/>
    <col min="9215" max="9215" width="43.140625" style="265" customWidth="1"/>
    <col min="9216" max="9216" width="16.85546875" style="265" customWidth="1"/>
    <col min="9217" max="9218" width="15.85546875" style="265" customWidth="1"/>
    <col min="9219" max="9219" width="12.5703125" style="265" customWidth="1"/>
    <col min="9220" max="9220" width="15.85546875" style="265" customWidth="1"/>
    <col min="9221" max="9221" width="14" style="265" customWidth="1"/>
    <col min="9222" max="9222" width="11.140625" style="265" customWidth="1"/>
    <col min="9223" max="9470" width="11.42578125" style="265"/>
    <col min="9471" max="9471" width="43.140625" style="265" customWidth="1"/>
    <col min="9472" max="9472" width="16.85546875" style="265" customWidth="1"/>
    <col min="9473" max="9474" width="15.85546875" style="265" customWidth="1"/>
    <col min="9475" max="9475" width="12.5703125" style="265" customWidth="1"/>
    <col min="9476" max="9476" width="15.85546875" style="265" customWidth="1"/>
    <col min="9477" max="9477" width="14" style="265" customWidth="1"/>
    <col min="9478" max="9478" width="11.140625" style="265" customWidth="1"/>
    <col min="9479" max="9726" width="11.42578125" style="265"/>
    <col min="9727" max="9727" width="43.140625" style="265" customWidth="1"/>
    <col min="9728" max="9728" width="16.85546875" style="265" customWidth="1"/>
    <col min="9729" max="9730" width="15.85546875" style="265" customWidth="1"/>
    <col min="9731" max="9731" width="12.5703125" style="265" customWidth="1"/>
    <col min="9732" max="9732" width="15.85546875" style="265" customWidth="1"/>
    <col min="9733" max="9733" width="14" style="265" customWidth="1"/>
    <col min="9734" max="9734" width="11.140625" style="265" customWidth="1"/>
    <col min="9735" max="9982" width="11.42578125" style="265"/>
    <col min="9983" max="9983" width="43.140625" style="265" customWidth="1"/>
    <col min="9984" max="9984" width="16.85546875" style="265" customWidth="1"/>
    <col min="9985" max="9986" width="15.85546875" style="265" customWidth="1"/>
    <col min="9987" max="9987" width="12.5703125" style="265" customWidth="1"/>
    <col min="9988" max="9988" width="15.85546875" style="265" customWidth="1"/>
    <col min="9989" max="9989" width="14" style="265" customWidth="1"/>
    <col min="9990" max="9990" width="11.140625" style="265" customWidth="1"/>
    <col min="9991" max="10238" width="11.42578125" style="265"/>
    <col min="10239" max="10239" width="43.140625" style="265" customWidth="1"/>
    <col min="10240" max="10240" width="16.85546875" style="265" customWidth="1"/>
    <col min="10241" max="10242" width="15.85546875" style="265" customWidth="1"/>
    <col min="10243" max="10243" width="12.5703125" style="265" customWidth="1"/>
    <col min="10244" max="10244" width="15.85546875" style="265" customWidth="1"/>
    <col min="10245" max="10245" width="14" style="265" customWidth="1"/>
    <col min="10246" max="10246" width="11.140625" style="265" customWidth="1"/>
    <col min="10247" max="10494" width="11.42578125" style="265"/>
    <col min="10495" max="10495" width="43.140625" style="265" customWidth="1"/>
    <col min="10496" max="10496" width="16.85546875" style="265" customWidth="1"/>
    <col min="10497" max="10498" width="15.85546875" style="265" customWidth="1"/>
    <col min="10499" max="10499" width="12.5703125" style="265" customWidth="1"/>
    <col min="10500" max="10500" width="15.85546875" style="265" customWidth="1"/>
    <col min="10501" max="10501" width="14" style="265" customWidth="1"/>
    <col min="10502" max="10502" width="11.140625" style="265" customWidth="1"/>
    <col min="10503" max="10750" width="11.42578125" style="265"/>
    <col min="10751" max="10751" width="43.140625" style="265" customWidth="1"/>
    <col min="10752" max="10752" width="16.85546875" style="265" customWidth="1"/>
    <col min="10753" max="10754" width="15.85546875" style="265" customWidth="1"/>
    <col min="10755" max="10755" width="12.5703125" style="265" customWidth="1"/>
    <col min="10756" max="10756" width="15.85546875" style="265" customWidth="1"/>
    <col min="10757" max="10757" width="14" style="265" customWidth="1"/>
    <col min="10758" max="10758" width="11.140625" style="265" customWidth="1"/>
    <col min="10759" max="11006" width="11.42578125" style="265"/>
    <col min="11007" max="11007" width="43.140625" style="265" customWidth="1"/>
    <col min="11008" max="11008" width="16.85546875" style="265" customWidth="1"/>
    <col min="11009" max="11010" width="15.85546875" style="265" customWidth="1"/>
    <col min="11011" max="11011" width="12.5703125" style="265" customWidth="1"/>
    <col min="11012" max="11012" width="15.85546875" style="265" customWidth="1"/>
    <col min="11013" max="11013" width="14" style="265" customWidth="1"/>
    <col min="11014" max="11014" width="11.140625" style="265" customWidth="1"/>
    <col min="11015" max="11262" width="11.42578125" style="265"/>
    <col min="11263" max="11263" width="43.140625" style="265" customWidth="1"/>
    <col min="11264" max="11264" width="16.85546875" style="265" customWidth="1"/>
    <col min="11265" max="11266" width="15.85546875" style="265" customWidth="1"/>
    <col min="11267" max="11267" width="12.5703125" style="265" customWidth="1"/>
    <col min="11268" max="11268" width="15.85546875" style="265" customWidth="1"/>
    <col min="11269" max="11269" width="14" style="265" customWidth="1"/>
    <col min="11270" max="11270" width="11.140625" style="265" customWidth="1"/>
    <col min="11271" max="11518" width="11.42578125" style="265"/>
    <col min="11519" max="11519" width="43.140625" style="265" customWidth="1"/>
    <col min="11520" max="11520" width="16.85546875" style="265" customWidth="1"/>
    <col min="11521" max="11522" width="15.85546875" style="265" customWidth="1"/>
    <col min="11523" max="11523" width="12.5703125" style="265" customWidth="1"/>
    <col min="11524" max="11524" width="15.85546875" style="265" customWidth="1"/>
    <col min="11525" max="11525" width="14" style="265" customWidth="1"/>
    <col min="11526" max="11526" width="11.140625" style="265" customWidth="1"/>
    <col min="11527" max="11774" width="11.42578125" style="265"/>
    <col min="11775" max="11775" width="43.140625" style="265" customWidth="1"/>
    <col min="11776" max="11776" width="16.85546875" style="265" customWidth="1"/>
    <col min="11777" max="11778" width="15.85546875" style="265" customWidth="1"/>
    <col min="11779" max="11779" width="12.5703125" style="265" customWidth="1"/>
    <col min="11780" max="11780" width="15.85546875" style="265" customWidth="1"/>
    <col min="11781" max="11781" width="14" style="265" customWidth="1"/>
    <col min="11782" max="11782" width="11.140625" style="265" customWidth="1"/>
    <col min="11783" max="12030" width="11.42578125" style="265"/>
    <col min="12031" max="12031" width="43.140625" style="265" customWidth="1"/>
    <col min="12032" max="12032" width="16.85546875" style="265" customWidth="1"/>
    <col min="12033" max="12034" width="15.85546875" style="265" customWidth="1"/>
    <col min="12035" max="12035" width="12.5703125" style="265" customWidth="1"/>
    <col min="12036" max="12036" width="15.85546875" style="265" customWidth="1"/>
    <col min="12037" max="12037" width="14" style="265" customWidth="1"/>
    <col min="12038" max="12038" width="11.140625" style="265" customWidth="1"/>
    <col min="12039" max="12286" width="11.42578125" style="265"/>
    <col min="12287" max="12287" width="43.140625" style="265" customWidth="1"/>
    <col min="12288" max="12288" width="16.85546875" style="265" customWidth="1"/>
    <col min="12289" max="12290" width="15.85546875" style="265" customWidth="1"/>
    <col min="12291" max="12291" width="12.5703125" style="265" customWidth="1"/>
    <col min="12292" max="12292" width="15.85546875" style="265" customWidth="1"/>
    <col min="12293" max="12293" width="14" style="265" customWidth="1"/>
    <col min="12294" max="12294" width="11.140625" style="265" customWidth="1"/>
    <col min="12295" max="12542" width="11.42578125" style="265"/>
    <col min="12543" max="12543" width="43.140625" style="265" customWidth="1"/>
    <col min="12544" max="12544" width="16.85546875" style="265" customWidth="1"/>
    <col min="12545" max="12546" width="15.85546875" style="265" customWidth="1"/>
    <col min="12547" max="12547" width="12.5703125" style="265" customWidth="1"/>
    <col min="12548" max="12548" width="15.85546875" style="265" customWidth="1"/>
    <col min="12549" max="12549" width="14" style="265" customWidth="1"/>
    <col min="12550" max="12550" width="11.140625" style="265" customWidth="1"/>
    <col min="12551" max="12798" width="11.42578125" style="265"/>
    <col min="12799" max="12799" width="43.140625" style="265" customWidth="1"/>
    <col min="12800" max="12800" width="16.85546875" style="265" customWidth="1"/>
    <col min="12801" max="12802" width="15.85546875" style="265" customWidth="1"/>
    <col min="12803" max="12803" width="12.5703125" style="265" customWidth="1"/>
    <col min="12804" max="12804" width="15.85546875" style="265" customWidth="1"/>
    <col min="12805" max="12805" width="14" style="265" customWidth="1"/>
    <col min="12806" max="12806" width="11.140625" style="265" customWidth="1"/>
    <col min="12807" max="13054" width="11.42578125" style="265"/>
    <col min="13055" max="13055" width="43.140625" style="265" customWidth="1"/>
    <col min="13056" max="13056" width="16.85546875" style="265" customWidth="1"/>
    <col min="13057" max="13058" width="15.85546875" style="265" customWidth="1"/>
    <col min="13059" max="13059" width="12.5703125" style="265" customWidth="1"/>
    <col min="13060" max="13060" width="15.85546875" style="265" customWidth="1"/>
    <col min="13061" max="13061" width="14" style="265" customWidth="1"/>
    <col min="13062" max="13062" width="11.140625" style="265" customWidth="1"/>
    <col min="13063" max="13310" width="11.42578125" style="265"/>
    <col min="13311" max="13311" width="43.140625" style="265" customWidth="1"/>
    <col min="13312" max="13312" width="16.85546875" style="265" customWidth="1"/>
    <col min="13313" max="13314" width="15.85546875" style="265" customWidth="1"/>
    <col min="13315" max="13315" width="12.5703125" style="265" customWidth="1"/>
    <col min="13316" max="13316" width="15.85546875" style="265" customWidth="1"/>
    <col min="13317" max="13317" width="14" style="265" customWidth="1"/>
    <col min="13318" max="13318" width="11.140625" style="265" customWidth="1"/>
    <col min="13319" max="13566" width="11.42578125" style="265"/>
    <col min="13567" max="13567" width="43.140625" style="265" customWidth="1"/>
    <col min="13568" max="13568" width="16.85546875" style="265" customWidth="1"/>
    <col min="13569" max="13570" width="15.85546875" style="265" customWidth="1"/>
    <col min="13571" max="13571" width="12.5703125" style="265" customWidth="1"/>
    <col min="13572" max="13572" width="15.85546875" style="265" customWidth="1"/>
    <col min="13573" max="13573" width="14" style="265" customWidth="1"/>
    <col min="13574" max="13574" width="11.140625" style="265" customWidth="1"/>
    <col min="13575" max="13822" width="11.42578125" style="265"/>
    <col min="13823" max="13823" width="43.140625" style="265" customWidth="1"/>
    <col min="13824" max="13824" width="16.85546875" style="265" customWidth="1"/>
    <col min="13825" max="13826" width="15.85546875" style="265" customWidth="1"/>
    <col min="13827" max="13827" width="12.5703125" style="265" customWidth="1"/>
    <col min="13828" max="13828" width="15.85546875" style="265" customWidth="1"/>
    <col min="13829" max="13829" width="14" style="265" customWidth="1"/>
    <col min="13830" max="13830" width="11.140625" style="265" customWidth="1"/>
    <col min="13831" max="14078" width="11.42578125" style="265"/>
    <col min="14079" max="14079" width="43.140625" style="265" customWidth="1"/>
    <col min="14080" max="14080" width="16.85546875" style="265" customWidth="1"/>
    <col min="14081" max="14082" width="15.85546875" style="265" customWidth="1"/>
    <col min="14083" max="14083" width="12.5703125" style="265" customWidth="1"/>
    <col min="14084" max="14084" width="15.85546875" style="265" customWidth="1"/>
    <col min="14085" max="14085" width="14" style="265" customWidth="1"/>
    <col min="14086" max="14086" width="11.140625" style="265" customWidth="1"/>
    <col min="14087" max="14334" width="11.42578125" style="265"/>
    <col min="14335" max="14335" width="43.140625" style="265" customWidth="1"/>
    <col min="14336" max="14336" width="16.85546875" style="265" customWidth="1"/>
    <col min="14337" max="14338" width="15.85546875" style="265" customWidth="1"/>
    <col min="14339" max="14339" width="12.5703125" style="265" customWidth="1"/>
    <col min="14340" max="14340" width="15.85546875" style="265" customWidth="1"/>
    <col min="14341" max="14341" width="14" style="265" customWidth="1"/>
    <col min="14342" max="14342" width="11.140625" style="265" customWidth="1"/>
    <col min="14343" max="14590" width="11.42578125" style="265"/>
    <col min="14591" max="14591" width="43.140625" style="265" customWidth="1"/>
    <col min="14592" max="14592" width="16.85546875" style="265" customWidth="1"/>
    <col min="14593" max="14594" width="15.85546875" style="265" customWidth="1"/>
    <col min="14595" max="14595" width="12.5703125" style="265" customWidth="1"/>
    <col min="14596" max="14596" width="15.85546875" style="265" customWidth="1"/>
    <col min="14597" max="14597" width="14" style="265" customWidth="1"/>
    <col min="14598" max="14598" width="11.140625" style="265" customWidth="1"/>
    <col min="14599" max="14846" width="11.42578125" style="265"/>
    <col min="14847" max="14847" width="43.140625" style="265" customWidth="1"/>
    <col min="14848" max="14848" width="16.85546875" style="265" customWidth="1"/>
    <col min="14849" max="14850" width="15.85546875" style="265" customWidth="1"/>
    <col min="14851" max="14851" width="12.5703125" style="265" customWidth="1"/>
    <col min="14852" max="14852" width="15.85546875" style="265" customWidth="1"/>
    <col min="14853" max="14853" width="14" style="265" customWidth="1"/>
    <col min="14854" max="14854" width="11.140625" style="265" customWidth="1"/>
    <col min="14855" max="15102" width="11.42578125" style="265"/>
    <col min="15103" max="15103" width="43.140625" style="265" customWidth="1"/>
    <col min="15104" max="15104" width="16.85546875" style="265" customWidth="1"/>
    <col min="15105" max="15106" width="15.85546875" style="265" customWidth="1"/>
    <col min="15107" max="15107" width="12.5703125" style="265" customWidth="1"/>
    <col min="15108" max="15108" width="15.85546875" style="265" customWidth="1"/>
    <col min="15109" max="15109" width="14" style="265" customWidth="1"/>
    <col min="15110" max="15110" width="11.140625" style="265" customWidth="1"/>
    <col min="15111" max="15358" width="11.42578125" style="265"/>
    <col min="15359" max="15359" width="43.140625" style="265" customWidth="1"/>
    <col min="15360" max="15360" width="16.85546875" style="265" customWidth="1"/>
    <col min="15361" max="15362" width="15.85546875" style="265" customWidth="1"/>
    <col min="15363" max="15363" width="12.5703125" style="265" customWidth="1"/>
    <col min="15364" max="15364" width="15.85546875" style="265" customWidth="1"/>
    <col min="15365" max="15365" width="14" style="265" customWidth="1"/>
    <col min="15366" max="15366" width="11.140625" style="265" customWidth="1"/>
    <col min="15367" max="15614" width="11.42578125" style="265"/>
    <col min="15615" max="15615" width="43.140625" style="265" customWidth="1"/>
    <col min="15616" max="15616" width="16.85546875" style="265" customWidth="1"/>
    <col min="15617" max="15618" width="15.85546875" style="265" customWidth="1"/>
    <col min="15619" max="15619" width="12.5703125" style="265" customWidth="1"/>
    <col min="15620" max="15620" width="15.85546875" style="265" customWidth="1"/>
    <col min="15621" max="15621" width="14" style="265" customWidth="1"/>
    <col min="15622" max="15622" width="11.140625" style="265" customWidth="1"/>
    <col min="15623" max="15870" width="11.42578125" style="265"/>
    <col min="15871" max="15871" width="43.140625" style="265" customWidth="1"/>
    <col min="15872" max="15872" width="16.85546875" style="265" customWidth="1"/>
    <col min="15873" max="15874" width="15.85546875" style="265" customWidth="1"/>
    <col min="15875" max="15875" width="12.5703125" style="265" customWidth="1"/>
    <col min="15876" max="15876" width="15.85546875" style="265" customWidth="1"/>
    <col min="15877" max="15877" width="14" style="265" customWidth="1"/>
    <col min="15878" max="15878" width="11.140625" style="265" customWidth="1"/>
    <col min="15879" max="16126" width="11.42578125" style="265"/>
    <col min="16127" max="16127" width="43.140625" style="265" customWidth="1"/>
    <col min="16128" max="16128" width="16.85546875" style="265" customWidth="1"/>
    <col min="16129" max="16130" width="15.85546875" style="265" customWidth="1"/>
    <col min="16131" max="16131" width="12.5703125" style="265" customWidth="1"/>
    <col min="16132" max="16132" width="15.85546875" style="265" customWidth="1"/>
    <col min="16133" max="16133" width="14" style="265" customWidth="1"/>
    <col min="16134" max="16134" width="11.140625" style="265" customWidth="1"/>
    <col min="16135" max="16384" width="11.42578125" style="265"/>
  </cols>
  <sheetData>
    <row r="1" spans="1:9" ht="12.75" customHeight="1" x14ac:dyDescent="0.2">
      <c r="A1" s="529" t="s">
        <v>0</v>
      </c>
      <c r="B1" s="529"/>
      <c r="C1" s="529"/>
      <c r="D1" s="529"/>
      <c r="E1" s="529"/>
      <c r="F1" s="529"/>
      <c r="G1" s="529"/>
    </row>
    <row r="2" spans="1:9" ht="12.75" customHeight="1" x14ac:dyDescent="0.2">
      <c r="A2" s="498" t="s">
        <v>1</v>
      </c>
      <c r="B2" s="498"/>
      <c r="C2" s="498"/>
      <c r="D2" s="498"/>
      <c r="E2" s="498"/>
      <c r="F2" s="498"/>
      <c r="G2" s="498"/>
    </row>
    <row r="3" spans="1:9" ht="12.75" customHeight="1" x14ac:dyDescent="0.2">
      <c r="A3" s="498" t="s">
        <v>339</v>
      </c>
      <c r="B3" s="498"/>
      <c r="C3" s="498"/>
      <c r="D3" s="498"/>
      <c r="E3" s="498"/>
      <c r="F3" s="498"/>
      <c r="G3" s="498"/>
    </row>
    <row r="4" spans="1:9" x14ac:dyDescent="0.2">
      <c r="A4" s="498"/>
      <c r="B4" s="498"/>
      <c r="C4" s="498"/>
      <c r="D4" s="498"/>
      <c r="E4" s="498"/>
      <c r="F4" s="498"/>
      <c r="G4" s="498"/>
    </row>
    <row r="5" spans="1:9" ht="12.75" customHeight="1" x14ac:dyDescent="0.2">
      <c r="A5" s="10"/>
      <c r="B5" s="530" t="s">
        <v>3</v>
      </c>
      <c r="C5" s="531"/>
      <c r="D5" s="532"/>
      <c r="E5" s="499" t="s">
        <v>4</v>
      </c>
      <c r="F5" s="500"/>
      <c r="G5" s="500"/>
    </row>
    <row r="6" spans="1:9" s="268" customFormat="1" ht="77.25" thickBot="1" x14ac:dyDescent="0.25">
      <c r="A6" s="266" t="s">
        <v>340</v>
      </c>
      <c r="B6" s="316" t="s">
        <v>6</v>
      </c>
      <c r="C6" s="318" t="s">
        <v>7</v>
      </c>
      <c r="D6" s="267" t="s">
        <v>341</v>
      </c>
      <c r="E6" s="267" t="s">
        <v>9</v>
      </c>
      <c r="F6" s="267" t="s">
        <v>10</v>
      </c>
      <c r="G6" s="267" t="s">
        <v>11</v>
      </c>
    </row>
    <row r="7" spans="1:9" ht="13.5" thickTop="1" x14ac:dyDescent="0.2">
      <c r="A7" s="527" t="s">
        <v>342</v>
      </c>
      <c r="B7" s="528"/>
      <c r="C7" s="2">
        <f>C8+C12+C15+C21+C27+C32+C39+C41+C44+C49</f>
        <v>54522000000</v>
      </c>
      <c r="D7" s="15"/>
      <c r="E7" s="15"/>
      <c r="F7" s="15"/>
      <c r="G7" s="15"/>
    </row>
    <row r="8" spans="1:9" x14ac:dyDescent="0.2">
      <c r="A8" s="18" t="s">
        <v>343</v>
      </c>
      <c r="B8" s="108"/>
      <c r="C8" s="217">
        <f>SUM(C9:C11)</f>
        <v>21053000000</v>
      </c>
      <c r="D8" s="18"/>
      <c r="E8" s="18"/>
      <c r="F8" s="18"/>
      <c r="G8" s="18"/>
    </row>
    <row r="9" spans="1:9" ht="38.25" x14ac:dyDescent="0.2">
      <c r="A9" s="84" t="s">
        <v>1028</v>
      </c>
      <c r="B9" s="106" t="s">
        <v>1029</v>
      </c>
      <c r="C9" s="179">
        <v>10000000000</v>
      </c>
      <c r="D9" s="170">
        <v>41039</v>
      </c>
      <c r="E9" s="170">
        <v>41131</v>
      </c>
      <c r="F9" s="170">
        <v>41162</v>
      </c>
      <c r="G9" s="170">
        <v>41253</v>
      </c>
    </row>
    <row r="10" spans="1:9" ht="25.5" x14ac:dyDescent="0.2">
      <c r="A10" s="84" t="s">
        <v>1028</v>
      </c>
      <c r="B10" s="106" t="s">
        <v>1030</v>
      </c>
      <c r="C10" s="179">
        <v>4053000000</v>
      </c>
      <c r="D10" s="170">
        <v>41039</v>
      </c>
      <c r="E10" s="170">
        <v>41131</v>
      </c>
      <c r="F10" s="170">
        <v>41162</v>
      </c>
      <c r="G10" s="170">
        <v>41253</v>
      </c>
    </row>
    <row r="11" spans="1:9" ht="25.5" x14ac:dyDescent="0.2">
      <c r="A11" s="84" t="s">
        <v>1028</v>
      </c>
      <c r="B11" s="106" t="s">
        <v>1031</v>
      </c>
      <c r="C11" s="179">
        <v>7000000000</v>
      </c>
      <c r="D11" s="170">
        <v>41039</v>
      </c>
      <c r="E11" s="170">
        <v>41131</v>
      </c>
      <c r="F11" s="170">
        <v>41162</v>
      </c>
      <c r="G11" s="170">
        <v>41253</v>
      </c>
    </row>
    <row r="12" spans="1:9" ht="25.5" x14ac:dyDescent="0.2">
      <c r="A12" s="108" t="s">
        <v>344</v>
      </c>
      <c r="B12" s="108"/>
      <c r="C12" s="217">
        <f>SUM(C13:C14)</f>
        <v>3928000000</v>
      </c>
      <c r="D12" s="29"/>
      <c r="E12" s="29"/>
      <c r="F12" s="29"/>
      <c r="G12" s="29"/>
      <c r="I12" s="269"/>
    </row>
    <row r="13" spans="1:9" ht="25.5" x14ac:dyDescent="0.2">
      <c r="A13" s="84" t="s">
        <v>1032</v>
      </c>
      <c r="B13" s="106" t="s">
        <v>1033</v>
      </c>
      <c r="C13" s="179">
        <v>728000000</v>
      </c>
      <c r="D13" s="170">
        <v>40983</v>
      </c>
      <c r="E13" s="170">
        <v>41120</v>
      </c>
      <c r="F13" s="170">
        <v>41131</v>
      </c>
      <c r="G13" s="170">
        <v>41394</v>
      </c>
    </row>
    <row r="14" spans="1:9" ht="25.5" x14ac:dyDescent="0.2">
      <c r="A14" s="84" t="s">
        <v>1034</v>
      </c>
      <c r="B14" s="106" t="s">
        <v>1035</v>
      </c>
      <c r="C14" s="179">
        <v>3200000000</v>
      </c>
      <c r="D14" s="170">
        <v>40983</v>
      </c>
      <c r="E14" s="170">
        <v>41120</v>
      </c>
      <c r="F14" s="170">
        <v>41131</v>
      </c>
      <c r="G14" s="170">
        <v>41394</v>
      </c>
    </row>
    <row r="15" spans="1:9" ht="25.5" x14ac:dyDescent="0.2">
      <c r="A15" s="108" t="s">
        <v>345</v>
      </c>
      <c r="B15" s="108"/>
      <c r="C15" s="217">
        <f>SUM(C16:C20)</f>
        <v>1880000000</v>
      </c>
      <c r="D15" s="29"/>
      <c r="E15" s="29"/>
      <c r="F15" s="29"/>
      <c r="G15" s="29"/>
    </row>
    <row r="16" spans="1:9" ht="38.25" x14ac:dyDescent="0.2">
      <c r="A16" s="84" t="s">
        <v>1036</v>
      </c>
      <c r="B16" s="106" t="s">
        <v>1037</v>
      </c>
      <c r="C16" s="179">
        <v>600000000</v>
      </c>
      <c r="D16" s="170">
        <v>40949</v>
      </c>
      <c r="E16" s="170">
        <v>41009</v>
      </c>
      <c r="F16" s="170">
        <v>41039</v>
      </c>
      <c r="G16" s="170">
        <v>41223</v>
      </c>
    </row>
    <row r="17" spans="1:7" ht="51" x14ac:dyDescent="0.2">
      <c r="A17" s="84" t="s">
        <v>1036</v>
      </c>
      <c r="B17" s="106" t="s">
        <v>1038</v>
      </c>
      <c r="C17" s="179">
        <v>500000000</v>
      </c>
      <c r="D17" s="170">
        <v>40949</v>
      </c>
      <c r="E17" s="170">
        <v>41009</v>
      </c>
      <c r="F17" s="170">
        <v>41039</v>
      </c>
      <c r="G17" s="170">
        <v>41223</v>
      </c>
    </row>
    <row r="18" spans="1:7" ht="38.25" x14ac:dyDescent="0.2">
      <c r="A18" s="84" t="s">
        <v>1036</v>
      </c>
      <c r="B18" s="106" t="s">
        <v>1039</v>
      </c>
      <c r="C18" s="179">
        <v>600000000</v>
      </c>
      <c r="D18" s="170">
        <v>40949</v>
      </c>
      <c r="E18" s="170">
        <v>41009</v>
      </c>
      <c r="F18" s="170">
        <v>41039</v>
      </c>
      <c r="G18" s="170">
        <v>41223</v>
      </c>
    </row>
    <row r="19" spans="1:7" ht="51" x14ac:dyDescent="0.2">
      <c r="A19" s="84" t="s">
        <v>1036</v>
      </c>
      <c r="B19" s="106" t="s">
        <v>1040</v>
      </c>
      <c r="C19" s="179">
        <v>70000000</v>
      </c>
      <c r="D19" s="170">
        <v>40949</v>
      </c>
      <c r="E19" s="170">
        <v>41009</v>
      </c>
      <c r="F19" s="170">
        <v>41039</v>
      </c>
      <c r="G19" s="170">
        <v>41223</v>
      </c>
    </row>
    <row r="20" spans="1:7" ht="38.25" x14ac:dyDescent="0.2">
      <c r="A20" s="84" t="s">
        <v>1036</v>
      </c>
      <c r="B20" s="106" t="s">
        <v>1041</v>
      </c>
      <c r="C20" s="179">
        <v>110000000</v>
      </c>
      <c r="D20" s="170">
        <v>40949</v>
      </c>
      <c r="E20" s="170">
        <v>41009</v>
      </c>
      <c r="F20" s="170">
        <v>41039</v>
      </c>
      <c r="G20" s="170">
        <v>41223</v>
      </c>
    </row>
    <row r="21" spans="1:7" ht="25.5" x14ac:dyDescent="0.2">
      <c r="A21" s="108" t="s">
        <v>346</v>
      </c>
      <c r="B21" s="108"/>
      <c r="C21" s="217">
        <f>SUM(C22:C26)</f>
        <v>5000000000</v>
      </c>
      <c r="D21" s="29"/>
      <c r="E21" s="29"/>
      <c r="F21" s="29"/>
      <c r="G21" s="29"/>
    </row>
    <row r="22" spans="1:7" ht="38.25" x14ac:dyDescent="0.2">
      <c r="A22" s="84" t="s">
        <v>347</v>
      </c>
      <c r="B22" s="106" t="s">
        <v>21</v>
      </c>
      <c r="C22" s="179">
        <v>2500000000</v>
      </c>
      <c r="D22" s="170">
        <v>40918</v>
      </c>
      <c r="E22" s="170">
        <v>40978</v>
      </c>
      <c r="F22" s="170">
        <v>40978</v>
      </c>
      <c r="G22" s="170">
        <v>41253</v>
      </c>
    </row>
    <row r="23" spans="1:7" ht="25.5" x14ac:dyDescent="0.2">
      <c r="A23" s="84" t="s">
        <v>348</v>
      </c>
      <c r="B23" s="106" t="s">
        <v>21</v>
      </c>
      <c r="C23" s="179">
        <v>1495151470</v>
      </c>
      <c r="D23" s="170">
        <v>40918</v>
      </c>
      <c r="E23" s="170">
        <v>40978</v>
      </c>
      <c r="F23" s="170">
        <v>40978</v>
      </c>
      <c r="G23" s="170">
        <v>41253</v>
      </c>
    </row>
    <row r="24" spans="1:7" ht="38.25" x14ac:dyDescent="0.2">
      <c r="A24" s="84" t="s">
        <v>1081</v>
      </c>
      <c r="B24" s="106" t="s">
        <v>21</v>
      </c>
      <c r="C24" s="179">
        <v>204848530</v>
      </c>
      <c r="D24" s="170">
        <v>40910</v>
      </c>
      <c r="E24" s="170" t="s">
        <v>350</v>
      </c>
      <c r="F24" s="170" t="s">
        <v>350</v>
      </c>
      <c r="G24" s="170">
        <v>41274</v>
      </c>
    </row>
    <row r="25" spans="1:7" ht="25.5" x14ac:dyDescent="0.2">
      <c r="A25" s="84" t="s">
        <v>349</v>
      </c>
      <c r="B25" s="106" t="s">
        <v>21</v>
      </c>
      <c r="C25" s="179">
        <v>350000000</v>
      </c>
      <c r="D25" s="170">
        <v>40910</v>
      </c>
      <c r="E25" s="170" t="s">
        <v>350</v>
      </c>
      <c r="F25" s="170" t="s">
        <v>350</v>
      </c>
      <c r="G25" s="170">
        <v>41274</v>
      </c>
    </row>
    <row r="26" spans="1:7" ht="25.5" x14ac:dyDescent="0.2">
      <c r="A26" s="84" t="s">
        <v>1042</v>
      </c>
      <c r="B26" s="106" t="s">
        <v>21</v>
      </c>
      <c r="C26" s="179">
        <v>450000000</v>
      </c>
      <c r="D26" s="170" t="s">
        <v>350</v>
      </c>
      <c r="E26" s="170" t="s">
        <v>350</v>
      </c>
      <c r="F26" s="170" t="s">
        <v>350</v>
      </c>
      <c r="G26" s="170" t="s">
        <v>350</v>
      </c>
    </row>
    <row r="27" spans="1:7" ht="25.5" x14ac:dyDescent="0.2">
      <c r="A27" s="108" t="s">
        <v>351</v>
      </c>
      <c r="B27" s="108"/>
      <c r="C27" s="217">
        <f>SUM(C28:C31)</f>
        <v>4800000000</v>
      </c>
      <c r="D27" s="29"/>
      <c r="E27" s="29"/>
      <c r="F27" s="29"/>
      <c r="G27" s="29"/>
    </row>
    <row r="28" spans="1:7" ht="63.75" x14ac:dyDescent="0.2">
      <c r="A28" s="84" t="s">
        <v>1043</v>
      </c>
      <c r="B28" s="106" t="s">
        <v>1044</v>
      </c>
      <c r="C28" s="179">
        <v>1260000000</v>
      </c>
      <c r="D28" s="170">
        <v>40978</v>
      </c>
      <c r="E28" s="170">
        <v>41039</v>
      </c>
      <c r="F28" s="170">
        <v>41074</v>
      </c>
      <c r="G28" s="170">
        <v>41404</v>
      </c>
    </row>
    <row r="29" spans="1:7" x14ac:dyDescent="0.2">
      <c r="A29" s="84" t="s">
        <v>1045</v>
      </c>
      <c r="B29" s="270" t="s">
        <v>1046</v>
      </c>
      <c r="C29" s="179">
        <v>160000000</v>
      </c>
      <c r="D29" s="170">
        <v>40918</v>
      </c>
      <c r="E29" s="170">
        <v>40978</v>
      </c>
      <c r="F29" s="170">
        <v>41009</v>
      </c>
      <c r="G29" s="170">
        <v>41192</v>
      </c>
    </row>
    <row r="30" spans="1:7" x14ac:dyDescent="0.2">
      <c r="A30" s="84" t="s">
        <v>1047</v>
      </c>
      <c r="B30" s="106" t="s">
        <v>21</v>
      </c>
      <c r="C30" s="179">
        <v>180000000</v>
      </c>
      <c r="D30" s="170">
        <v>40918</v>
      </c>
      <c r="E30" s="170">
        <v>40978</v>
      </c>
      <c r="F30" s="170">
        <v>40978</v>
      </c>
      <c r="G30" s="170">
        <v>41253</v>
      </c>
    </row>
    <row r="31" spans="1:7" ht="25.5" x14ac:dyDescent="0.2">
      <c r="A31" s="84" t="s">
        <v>1048</v>
      </c>
      <c r="B31" s="270" t="s">
        <v>1049</v>
      </c>
      <c r="C31" s="179">
        <v>3200000000</v>
      </c>
      <c r="D31" s="170">
        <v>41039</v>
      </c>
      <c r="E31" s="170">
        <v>41131</v>
      </c>
      <c r="F31" s="170">
        <v>41131</v>
      </c>
      <c r="G31" s="170">
        <v>41404</v>
      </c>
    </row>
    <row r="32" spans="1:7" ht="25.5" x14ac:dyDescent="0.2">
      <c r="A32" s="108" t="s">
        <v>352</v>
      </c>
      <c r="B32" s="108"/>
      <c r="C32" s="217">
        <f>SUM(C33:C38)</f>
        <v>9230000000</v>
      </c>
      <c r="D32" s="29"/>
      <c r="E32" s="29"/>
      <c r="F32" s="29"/>
      <c r="G32" s="29"/>
    </row>
    <row r="33" spans="1:7" ht="51" x14ac:dyDescent="0.2">
      <c r="A33" s="84" t="s">
        <v>1082</v>
      </c>
      <c r="B33" s="106" t="s">
        <v>21</v>
      </c>
      <c r="C33" s="179">
        <f>2170983354+29016646</f>
        <v>2200000000</v>
      </c>
      <c r="D33" s="170">
        <v>40978</v>
      </c>
      <c r="E33" s="170">
        <v>41074</v>
      </c>
      <c r="F33" s="170">
        <v>41074</v>
      </c>
      <c r="G33" s="170">
        <v>41408</v>
      </c>
    </row>
    <row r="34" spans="1:7" ht="25.5" x14ac:dyDescent="0.2">
      <c r="A34" s="84" t="s">
        <v>1050</v>
      </c>
      <c r="B34" s="106" t="s">
        <v>161</v>
      </c>
      <c r="C34" s="179">
        <v>200000000</v>
      </c>
      <c r="D34" s="170">
        <v>40978</v>
      </c>
      <c r="E34" s="170">
        <v>41074</v>
      </c>
      <c r="F34" s="170">
        <v>41074</v>
      </c>
      <c r="G34" s="170">
        <v>41408</v>
      </c>
    </row>
    <row r="35" spans="1:7" ht="25.5" x14ac:dyDescent="0.2">
      <c r="A35" s="84" t="s">
        <v>1050</v>
      </c>
      <c r="B35" s="106" t="s">
        <v>1051</v>
      </c>
      <c r="C35" s="179">
        <v>200000000</v>
      </c>
      <c r="D35" s="170">
        <v>40978</v>
      </c>
      <c r="E35" s="170">
        <v>41074</v>
      </c>
      <c r="F35" s="170">
        <v>41074</v>
      </c>
      <c r="G35" s="170">
        <v>41408</v>
      </c>
    </row>
    <row r="36" spans="1:7" ht="25.5" x14ac:dyDescent="0.2">
      <c r="A36" s="84" t="s">
        <v>1052</v>
      </c>
      <c r="B36" s="106" t="s">
        <v>1053</v>
      </c>
      <c r="C36" s="179">
        <v>3000000000</v>
      </c>
      <c r="D36" s="170">
        <v>40949</v>
      </c>
      <c r="E36" s="170">
        <v>41043</v>
      </c>
      <c r="F36" s="170">
        <v>41043</v>
      </c>
      <c r="G36" s="170">
        <v>41622</v>
      </c>
    </row>
    <row r="37" spans="1:7" ht="38.25" x14ac:dyDescent="0.2">
      <c r="A37" s="84" t="s">
        <v>1052</v>
      </c>
      <c r="B37" s="106" t="s">
        <v>1054</v>
      </c>
      <c r="C37" s="179">
        <v>2500000000</v>
      </c>
      <c r="D37" s="170">
        <v>40978</v>
      </c>
      <c r="E37" s="170">
        <v>41074</v>
      </c>
      <c r="F37" s="170">
        <v>41074</v>
      </c>
      <c r="G37" s="170">
        <v>41408</v>
      </c>
    </row>
    <row r="38" spans="1:7" ht="25.5" x14ac:dyDescent="0.2">
      <c r="A38" s="84" t="s">
        <v>353</v>
      </c>
      <c r="B38" s="106" t="s">
        <v>21</v>
      </c>
      <c r="C38" s="179">
        <v>1130000000</v>
      </c>
      <c r="D38" s="170">
        <v>40978</v>
      </c>
      <c r="E38" s="170">
        <v>41074</v>
      </c>
      <c r="F38" s="170">
        <v>41074</v>
      </c>
      <c r="G38" s="170">
        <v>41408</v>
      </c>
    </row>
    <row r="39" spans="1:7" ht="38.25" x14ac:dyDescent="0.2">
      <c r="A39" s="108" t="s">
        <v>354</v>
      </c>
      <c r="B39" s="108"/>
      <c r="C39" s="217">
        <f>SUM(C40)</f>
        <v>500000000</v>
      </c>
      <c r="D39" s="29"/>
      <c r="E39" s="29"/>
      <c r="F39" s="29"/>
      <c r="G39" s="29"/>
    </row>
    <row r="40" spans="1:7" ht="38.25" x14ac:dyDescent="0.2">
      <c r="A40" s="30" t="s">
        <v>355</v>
      </c>
      <c r="B40" s="224" t="s">
        <v>1055</v>
      </c>
      <c r="C40" s="179">
        <v>500000000</v>
      </c>
      <c r="D40" s="170">
        <v>40918</v>
      </c>
      <c r="E40" s="170">
        <v>40982</v>
      </c>
      <c r="F40" s="170">
        <v>41043</v>
      </c>
      <c r="G40" s="170">
        <v>41469</v>
      </c>
    </row>
    <row r="41" spans="1:7" ht="25.5" x14ac:dyDescent="0.2">
      <c r="A41" s="108" t="s">
        <v>356</v>
      </c>
      <c r="B41" s="108"/>
      <c r="C41" s="217">
        <f>SUM(C42:C43)</f>
        <v>3434000000</v>
      </c>
      <c r="D41" s="29"/>
      <c r="E41" s="29"/>
      <c r="F41" s="29"/>
      <c r="G41" s="29"/>
    </row>
    <row r="42" spans="1:7" ht="38.25" x14ac:dyDescent="0.2">
      <c r="A42" s="30" t="s">
        <v>1083</v>
      </c>
      <c r="B42" s="106" t="s">
        <v>1056</v>
      </c>
      <c r="C42" s="179">
        <v>2800000000</v>
      </c>
      <c r="D42" s="170">
        <v>40918</v>
      </c>
      <c r="E42" s="170">
        <v>41043</v>
      </c>
      <c r="F42" s="170">
        <v>41043</v>
      </c>
      <c r="G42" s="170">
        <v>41273</v>
      </c>
    </row>
    <row r="43" spans="1:7" ht="25.5" x14ac:dyDescent="0.2">
      <c r="A43" s="30" t="s">
        <v>1057</v>
      </c>
      <c r="B43" s="106" t="s">
        <v>499</v>
      </c>
      <c r="C43" s="179">
        <v>634000000</v>
      </c>
      <c r="D43" s="170">
        <v>40918</v>
      </c>
      <c r="E43" s="170">
        <v>41043</v>
      </c>
      <c r="F43" s="170">
        <v>41043</v>
      </c>
      <c r="G43" s="170">
        <v>41273</v>
      </c>
    </row>
    <row r="44" spans="1:7" ht="38.25" x14ac:dyDescent="0.2">
      <c r="A44" s="108" t="s">
        <v>357</v>
      </c>
      <c r="B44" s="108"/>
      <c r="C44" s="217">
        <f>SUM(C45:C48)</f>
        <v>3709000000</v>
      </c>
      <c r="D44" s="29"/>
      <c r="E44" s="29"/>
      <c r="F44" s="29"/>
      <c r="G44" s="29"/>
    </row>
    <row r="45" spans="1:7" ht="25.5" x14ac:dyDescent="0.2">
      <c r="A45" s="30" t="s">
        <v>1058</v>
      </c>
      <c r="B45" s="224" t="s">
        <v>21</v>
      </c>
      <c r="C45" s="179">
        <v>700000000</v>
      </c>
      <c r="D45" s="170">
        <v>40909</v>
      </c>
      <c r="E45" s="170" t="s">
        <v>359</v>
      </c>
      <c r="F45" s="170" t="s">
        <v>359</v>
      </c>
      <c r="G45" s="170">
        <v>41274</v>
      </c>
    </row>
    <row r="46" spans="1:7" ht="25.5" x14ac:dyDescent="0.2">
      <c r="A46" s="30" t="s">
        <v>1080</v>
      </c>
      <c r="B46" s="224" t="s">
        <v>21</v>
      </c>
      <c r="C46" s="179">
        <v>1000000000</v>
      </c>
      <c r="D46" s="170">
        <v>40909</v>
      </c>
      <c r="E46" s="170" t="s">
        <v>359</v>
      </c>
      <c r="F46" s="170" t="s">
        <v>359</v>
      </c>
      <c r="G46" s="170">
        <v>41274</v>
      </c>
    </row>
    <row r="47" spans="1:7" ht="25.5" x14ac:dyDescent="0.2">
      <c r="A47" s="30" t="s">
        <v>361</v>
      </c>
      <c r="B47" s="224" t="s">
        <v>21</v>
      </c>
      <c r="C47" s="179">
        <v>484000000</v>
      </c>
      <c r="D47" s="170">
        <v>40909</v>
      </c>
      <c r="E47" s="170" t="s">
        <v>359</v>
      </c>
      <c r="F47" s="170" t="s">
        <v>359</v>
      </c>
      <c r="G47" s="170">
        <v>41274</v>
      </c>
    </row>
    <row r="48" spans="1:7" ht="38.25" x14ac:dyDescent="0.2">
      <c r="A48" s="30" t="s">
        <v>1059</v>
      </c>
      <c r="B48" s="224" t="s">
        <v>1060</v>
      </c>
      <c r="C48" s="179">
        <v>1525000000</v>
      </c>
      <c r="D48" s="170">
        <v>40909</v>
      </c>
      <c r="E48" s="170" t="s">
        <v>359</v>
      </c>
      <c r="F48" s="170" t="s">
        <v>359</v>
      </c>
      <c r="G48" s="170">
        <v>41274</v>
      </c>
    </row>
    <row r="49" spans="1:7" ht="25.5" x14ac:dyDescent="0.2">
      <c r="A49" s="109" t="s">
        <v>367</v>
      </c>
      <c r="B49" s="109"/>
      <c r="C49" s="223">
        <f>SUM(C50:C51)</f>
        <v>988000000</v>
      </c>
      <c r="D49" s="271"/>
      <c r="E49" s="271"/>
      <c r="F49" s="271"/>
      <c r="G49" s="271"/>
    </row>
    <row r="50" spans="1:7" ht="25.5" x14ac:dyDescent="0.2">
      <c r="A50" s="30" t="s">
        <v>1061</v>
      </c>
      <c r="B50" s="224" t="s">
        <v>21</v>
      </c>
      <c r="C50" s="179">
        <v>148000000</v>
      </c>
      <c r="D50" s="170">
        <v>40909</v>
      </c>
      <c r="E50" s="170" t="s">
        <v>359</v>
      </c>
      <c r="F50" s="170" t="s">
        <v>359</v>
      </c>
      <c r="G50" s="170">
        <v>41274</v>
      </c>
    </row>
    <row r="51" spans="1:7" ht="25.5" x14ac:dyDescent="0.2">
      <c r="A51" s="30" t="s">
        <v>368</v>
      </c>
      <c r="B51" s="224" t="s">
        <v>1062</v>
      </c>
      <c r="C51" s="179">
        <v>840000000</v>
      </c>
      <c r="D51" s="170">
        <v>40909</v>
      </c>
      <c r="E51" s="170" t="s">
        <v>359</v>
      </c>
      <c r="F51" s="170" t="s">
        <v>359</v>
      </c>
      <c r="G51" s="170">
        <v>41274</v>
      </c>
    </row>
    <row r="52" spans="1:7" x14ac:dyDescent="0.2">
      <c r="C52" s="6"/>
    </row>
    <row r="53" spans="1:7" x14ac:dyDescent="0.2">
      <c r="C53" s="6"/>
    </row>
    <row r="54" spans="1:7" x14ac:dyDescent="0.2">
      <c r="C54" s="6"/>
    </row>
    <row r="55" spans="1:7" x14ac:dyDescent="0.2">
      <c r="C55" s="6"/>
    </row>
    <row r="56" spans="1:7" x14ac:dyDescent="0.2">
      <c r="C56" s="6"/>
    </row>
    <row r="57" spans="1:7" x14ac:dyDescent="0.2">
      <c r="C57" s="6"/>
    </row>
    <row r="58" spans="1:7" x14ac:dyDescent="0.2">
      <c r="C58" s="6"/>
    </row>
  </sheetData>
  <mergeCells count="7">
    <mergeCell ref="A7:B7"/>
    <mergeCell ref="E5:G5"/>
    <mergeCell ref="A1:G1"/>
    <mergeCell ref="A2:G2"/>
    <mergeCell ref="A3:G3"/>
    <mergeCell ref="A4:G4"/>
    <mergeCell ref="B5:D5"/>
  </mergeCells>
  <pageMargins left="0.51181102362204722" right="0.51181102362204722" top="0.55118110236220474" bottom="0.55118110236220474" header="0.31496062992125984" footer="0.31496062992125984"/>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223"/>
  <sheetViews>
    <sheetView workbookViewId="0">
      <selection activeCell="A22" sqref="A22"/>
    </sheetView>
  </sheetViews>
  <sheetFormatPr baseColWidth="10" defaultRowHeight="12.75" x14ac:dyDescent="0.25"/>
  <cols>
    <col min="1" max="1" width="63.7109375" style="385" customWidth="1"/>
    <col min="2" max="2" width="20.7109375" style="300" customWidth="1"/>
    <col min="3" max="3" width="18.7109375" style="112" customWidth="1"/>
    <col min="4" max="4" width="13.7109375" style="4" customWidth="1"/>
    <col min="5" max="5" width="13.7109375" style="7" customWidth="1"/>
    <col min="6" max="7" width="13.7109375" style="4" customWidth="1"/>
    <col min="8" max="221" width="11.42578125" style="4"/>
    <col min="222" max="222" width="62.85546875" style="4" customWidth="1"/>
    <col min="223" max="223" width="22.28515625" style="4" customWidth="1"/>
    <col min="224" max="224" width="18.140625" style="4" customWidth="1"/>
    <col min="225" max="225" width="16.85546875" style="4" customWidth="1"/>
    <col min="226" max="226" width="13.42578125" style="4" customWidth="1"/>
    <col min="227" max="227" width="11.7109375" style="4" customWidth="1"/>
    <col min="228" max="228" width="13" style="4" customWidth="1"/>
    <col min="229" max="229" width="13.42578125" style="4" bestFit="1" customWidth="1"/>
    <col min="230" max="477" width="11.42578125" style="4"/>
    <col min="478" max="478" width="62.85546875" style="4" customWidth="1"/>
    <col min="479" max="479" width="22.28515625" style="4" customWidth="1"/>
    <col min="480" max="480" width="18.140625" style="4" customWidth="1"/>
    <col min="481" max="481" width="16.85546875" style="4" customWidth="1"/>
    <col min="482" max="482" width="13.42578125" style="4" customWidth="1"/>
    <col min="483" max="483" width="11.7109375" style="4" customWidth="1"/>
    <col min="484" max="484" width="13" style="4" customWidth="1"/>
    <col min="485" max="485" width="13.42578125" style="4" bestFit="1" customWidth="1"/>
    <col min="486" max="733" width="11.42578125" style="4"/>
    <col min="734" max="734" width="62.85546875" style="4" customWidth="1"/>
    <col min="735" max="735" width="22.28515625" style="4" customWidth="1"/>
    <col min="736" max="736" width="18.140625" style="4" customWidth="1"/>
    <col min="737" max="737" width="16.85546875" style="4" customWidth="1"/>
    <col min="738" max="738" width="13.42578125" style="4" customWidth="1"/>
    <col min="739" max="739" width="11.7109375" style="4" customWidth="1"/>
    <col min="740" max="740" width="13" style="4" customWidth="1"/>
    <col min="741" max="741" width="13.42578125" style="4" bestFit="1" customWidth="1"/>
    <col min="742" max="989" width="11.42578125" style="4"/>
    <col min="990" max="990" width="62.85546875" style="4" customWidth="1"/>
    <col min="991" max="991" width="22.28515625" style="4" customWidth="1"/>
    <col min="992" max="992" width="18.140625" style="4" customWidth="1"/>
    <col min="993" max="993" width="16.85546875" style="4" customWidth="1"/>
    <col min="994" max="994" width="13.42578125" style="4" customWidth="1"/>
    <col min="995" max="995" width="11.7109375" style="4" customWidth="1"/>
    <col min="996" max="996" width="13" style="4" customWidth="1"/>
    <col min="997" max="997" width="13.42578125" style="4" bestFit="1" customWidth="1"/>
    <col min="998" max="1245" width="11.42578125" style="4"/>
    <col min="1246" max="1246" width="62.85546875" style="4" customWidth="1"/>
    <col min="1247" max="1247" width="22.28515625" style="4" customWidth="1"/>
    <col min="1248" max="1248" width="18.140625" style="4" customWidth="1"/>
    <col min="1249" max="1249" width="16.85546875" style="4" customWidth="1"/>
    <col min="1250" max="1250" width="13.42578125" style="4" customWidth="1"/>
    <col min="1251" max="1251" width="11.7109375" style="4" customWidth="1"/>
    <col min="1252" max="1252" width="13" style="4" customWidth="1"/>
    <col min="1253" max="1253" width="13.42578125" style="4" bestFit="1" customWidth="1"/>
    <col min="1254" max="1501" width="11.42578125" style="4"/>
    <col min="1502" max="1502" width="62.85546875" style="4" customWidth="1"/>
    <col min="1503" max="1503" width="22.28515625" style="4" customWidth="1"/>
    <col min="1504" max="1504" width="18.140625" style="4" customWidth="1"/>
    <col min="1505" max="1505" width="16.85546875" style="4" customWidth="1"/>
    <col min="1506" max="1506" width="13.42578125" style="4" customWidth="1"/>
    <col min="1507" max="1507" width="11.7109375" style="4" customWidth="1"/>
    <col min="1508" max="1508" width="13" style="4" customWidth="1"/>
    <col min="1509" max="1509" width="13.42578125" style="4" bestFit="1" customWidth="1"/>
    <col min="1510" max="1757" width="11.42578125" style="4"/>
    <col min="1758" max="1758" width="62.85546875" style="4" customWidth="1"/>
    <col min="1759" max="1759" width="22.28515625" style="4" customWidth="1"/>
    <col min="1760" max="1760" width="18.140625" style="4" customWidth="1"/>
    <col min="1761" max="1761" width="16.85546875" style="4" customWidth="1"/>
    <col min="1762" max="1762" width="13.42578125" style="4" customWidth="1"/>
    <col min="1763" max="1763" width="11.7109375" style="4" customWidth="1"/>
    <col min="1764" max="1764" width="13" style="4" customWidth="1"/>
    <col min="1765" max="1765" width="13.42578125" style="4" bestFit="1" customWidth="1"/>
    <col min="1766" max="2013" width="11.42578125" style="4"/>
    <col min="2014" max="2014" width="62.85546875" style="4" customWidth="1"/>
    <col min="2015" max="2015" width="22.28515625" style="4" customWidth="1"/>
    <col min="2016" max="2016" width="18.140625" style="4" customWidth="1"/>
    <col min="2017" max="2017" width="16.85546875" style="4" customWidth="1"/>
    <col min="2018" max="2018" width="13.42578125" style="4" customWidth="1"/>
    <col min="2019" max="2019" width="11.7109375" style="4" customWidth="1"/>
    <col min="2020" max="2020" width="13" style="4" customWidth="1"/>
    <col min="2021" max="2021" width="13.42578125" style="4" bestFit="1" customWidth="1"/>
    <col min="2022" max="2269" width="11.42578125" style="4"/>
    <col min="2270" max="2270" width="62.85546875" style="4" customWidth="1"/>
    <col min="2271" max="2271" width="22.28515625" style="4" customWidth="1"/>
    <col min="2272" max="2272" width="18.140625" style="4" customWidth="1"/>
    <col min="2273" max="2273" width="16.85546875" style="4" customWidth="1"/>
    <col min="2274" max="2274" width="13.42578125" style="4" customWidth="1"/>
    <col min="2275" max="2275" width="11.7109375" style="4" customWidth="1"/>
    <col min="2276" max="2276" width="13" style="4" customWidth="1"/>
    <col min="2277" max="2277" width="13.42578125" style="4" bestFit="1" customWidth="1"/>
    <col min="2278" max="2525" width="11.42578125" style="4"/>
    <col min="2526" max="2526" width="62.85546875" style="4" customWidth="1"/>
    <col min="2527" max="2527" width="22.28515625" style="4" customWidth="1"/>
    <col min="2528" max="2528" width="18.140625" style="4" customWidth="1"/>
    <col min="2529" max="2529" width="16.85546875" style="4" customWidth="1"/>
    <col min="2530" max="2530" width="13.42578125" style="4" customWidth="1"/>
    <col min="2531" max="2531" width="11.7109375" style="4" customWidth="1"/>
    <col min="2532" max="2532" width="13" style="4" customWidth="1"/>
    <col min="2533" max="2533" width="13.42578125" style="4" bestFit="1" customWidth="1"/>
    <col min="2534" max="2781" width="11.42578125" style="4"/>
    <col min="2782" max="2782" width="62.85546875" style="4" customWidth="1"/>
    <col min="2783" max="2783" width="22.28515625" style="4" customWidth="1"/>
    <col min="2784" max="2784" width="18.140625" style="4" customWidth="1"/>
    <col min="2785" max="2785" width="16.85546875" style="4" customWidth="1"/>
    <col min="2786" max="2786" width="13.42578125" style="4" customWidth="1"/>
    <col min="2787" max="2787" width="11.7109375" style="4" customWidth="1"/>
    <col min="2788" max="2788" width="13" style="4" customWidth="1"/>
    <col min="2789" max="2789" width="13.42578125" style="4" bestFit="1" customWidth="1"/>
    <col min="2790" max="3037" width="11.42578125" style="4"/>
    <col min="3038" max="3038" width="62.85546875" style="4" customWidth="1"/>
    <col min="3039" max="3039" width="22.28515625" style="4" customWidth="1"/>
    <col min="3040" max="3040" width="18.140625" style="4" customWidth="1"/>
    <col min="3041" max="3041" width="16.85546875" style="4" customWidth="1"/>
    <col min="3042" max="3042" width="13.42578125" style="4" customWidth="1"/>
    <col min="3043" max="3043" width="11.7109375" style="4" customWidth="1"/>
    <col min="3044" max="3044" width="13" style="4" customWidth="1"/>
    <col min="3045" max="3045" width="13.42578125" style="4" bestFit="1" customWidth="1"/>
    <col min="3046" max="3293" width="11.42578125" style="4"/>
    <col min="3294" max="3294" width="62.85546875" style="4" customWidth="1"/>
    <col min="3295" max="3295" width="22.28515625" style="4" customWidth="1"/>
    <col min="3296" max="3296" width="18.140625" style="4" customWidth="1"/>
    <col min="3297" max="3297" width="16.85546875" style="4" customWidth="1"/>
    <col min="3298" max="3298" width="13.42578125" style="4" customWidth="1"/>
    <col min="3299" max="3299" width="11.7109375" style="4" customWidth="1"/>
    <col min="3300" max="3300" width="13" style="4" customWidth="1"/>
    <col min="3301" max="3301" width="13.42578125" style="4" bestFit="1" customWidth="1"/>
    <col min="3302" max="3549" width="11.42578125" style="4"/>
    <col min="3550" max="3550" width="62.85546875" style="4" customWidth="1"/>
    <col min="3551" max="3551" width="22.28515625" style="4" customWidth="1"/>
    <col min="3552" max="3552" width="18.140625" style="4" customWidth="1"/>
    <col min="3553" max="3553" width="16.85546875" style="4" customWidth="1"/>
    <col min="3554" max="3554" width="13.42578125" style="4" customWidth="1"/>
    <col min="3555" max="3555" width="11.7109375" style="4" customWidth="1"/>
    <col min="3556" max="3556" width="13" style="4" customWidth="1"/>
    <col min="3557" max="3557" width="13.42578125" style="4" bestFit="1" customWidth="1"/>
    <col min="3558" max="3805" width="11.42578125" style="4"/>
    <col min="3806" max="3806" width="62.85546875" style="4" customWidth="1"/>
    <col min="3807" max="3807" width="22.28515625" style="4" customWidth="1"/>
    <col min="3808" max="3808" width="18.140625" style="4" customWidth="1"/>
    <col min="3809" max="3809" width="16.85546875" style="4" customWidth="1"/>
    <col min="3810" max="3810" width="13.42578125" style="4" customWidth="1"/>
    <col min="3811" max="3811" width="11.7109375" style="4" customWidth="1"/>
    <col min="3812" max="3812" width="13" style="4" customWidth="1"/>
    <col min="3813" max="3813" width="13.42578125" style="4" bestFit="1" customWidth="1"/>
    <col min="3814" max="4061" width="11.42578125" style="4"/>
    <col min="4062" max="4062" width="62.85546875" style="4" customWidth="1"/>
    <col min="4063" max="4063" width="22.28515625" style="4" customWidth="1"/>
    <col min="4064" max="4064" width="18.140625" style="4" customWidth="1"/>
    <col min="4065" max="4065" width="16.85546875" style="4" customWidth="1"/>
    <col min="4066" max="4066" width="13.42578125" style="4" customWidth="1"/>
    <col min="4067" max="4067" width="11.7109375" style="4" customWidth="1"/>
    <col min="4068" max="4068" width="13" style="4" customWidth="1"/>
    <col min="4069" max="4069" width="13.42578125" style="4" bestFit="1" customWidth="1"/>
    <col min="4070" max="4317" width="11.42578125" style="4"/>
    <col min="4318" max="4318" width="62.85546875" style="4" customWidth="1"/>
    <col min="4319" max="4319" width="22.28515625" style="4" customWidth="1"/>
    <col min="4320" max="4320" width="18.140625" style="4" customWidth="1"/>
    <col min="4321" max="4321" width="16.85546875" style="4" customWidth="1"/>
    <col min="4322" max="4322" width="13.42578125" style="4" customWidth="1"/>
    <col min="4323" max="4323" width="11.7109375" style="4" customWidth="1"/>
    <col min="4324" max="4324" width="13" style="4" customWidth="1"/>
    <col min="4325" max="4325" width="13.42578125" style="4" bestFit="1" customWidth="1"/>
    <col min="4326" max="4573" width="11.42578125" style="4"/>
    <col min="4574" max="4574" width="62.85546875" style="4" customWidth="1"/>
    <col min="4575" max="4575" width="22.28515625" style="4" customWidth="1"/>
    <col min="4576" max="4576" width="18.140625" style="4" customWidth="1"/>
    <col min="4577" max="4577" width="16.85546875" style="4" customWidth="1"/>
    <col min="4578" max="4578" width="13.42578125" style="4" customWidth="1"/>
    <col min="4579" max="4579" width="11.7109375" style="4" customWidth="1"/>
    <col min="4580" max="4580" width="13" style="4" customWidth="1"/>
    <col min="4581" max="4581" width="13.42578125" style="4" bestFit="1" customWidth="1"/>
    <col min="4582" max="4829" width="11.42578125" style="4"/>
    <col min="4830" max="4830" width="62.85546875" style="4" customWidth="1"/>
    <col min="4831" max="4831" width="22.28515625" style="4" customWidth="1"/>
    <col min="4832" max="4832" width="18.140625" style="4" customWidth="1"/>
    <col min="4833" max="4833" width="16.85546875" style="4" customWidth="1"/>
    <col min="4834" max="4834" width="13.42578125" style="4" customWidth="1"/>
    <col min="4835" max="4835" width="11.7109375" style="4" customWidth="1"/>
    <col min="4836" max="4836" width="13" style="4" customWidth="1"/>
    <col min="4837" max="4837" width="13.42578125" style="4" bestFit="1" customWidth="1"/>
    <col min="4838" max="5085" width="11.42578125" style="4"/>
    <col min="5086" max="5086" width="62.85546875" style="4" customWidth="1"/>
    <col min="5087" max="5087" width="22.28515625" style="4" customWidth="1"/>
    <col min="5088" max="5088" width="18.140625" style="4" customWidth="1"/>
    <col min="5089" max="5089" width="16.85546875" style="4" customWidth="1"/>
    <col min="5090" max="5090" width="13.42578125" style="4" customWidth="1"/>
    <col min="5091" max="5091" width="11.7109375" style="4" customWidth="1"/>
    <col min="5092" max="5092" width="13" style="4" customWidth="1"/>
    <col min="5093" max="5093" width="13.42578125" style="4" bestFit="1" customWidth="1"/>
    <col min="5094" max="5341" width="11.42578125" style="4"/>
    <col min="5342" max="5342" width="62.85546875" style="4" customWidth="1"/>
    <col min="5343" max="5343" width="22.28515625" style="4" customWidth="1"/>
    <col min="5344" max="5344" width="18.140625" style="4" customWidth="1"/>
    <col min="5345" max="5345" width="16.85546875" style="4" customWidth="1"/>
    <col min="5346" max="5346" width="13.42578125" style="4" customWidth="1"/>
    <col min="5347" max="5347" width="11.7109375" style="4" customWidth="1"/>
    <col min="5348" max="5348" width="13" style="4" customWidth="1"/>
    <col min="5349" max="5349" width="13.42578125" style="4" bestFit="1" customWidth="1"/>
    <col min="5350" max="5597" width="11.42578125" style="4"/>
    <col min="5598" max="5598" width="62.85546875" style="4" customWidth="1"/>
    <col min="5599" max="5599" width="22.28515625" style="4" customWidth="1"/>
    <col min="5600" max="5600" width="18.140625" style="4" customWidth="1"/>
    <col min="5601" max="5601" width="16.85546875" style="4" customWidth="1"/>
    <col min="5602" max="5602" width="13.42578125" style="4" customWidth="1"/>
    <col min="5603" max="5603" width="11.7109375" style="4" customWidth="1"/>
    <col min="5604" max="5604" width="13" style="4" customWidth="1"/>
    <col min="5605" max="5605" width="13.42578125" style="4" bestFit="1" customWidth="1"/>
    <col min="5606" max="5853" width="11.42578125" style="4"/>
    <col min="5854" max="5854" width="62.85546875" style="4" customWidth="1"/>
    <col min="5855" max="5855" width="22.28515625" style="4" customWidth="1"/>
    <col min="5856" max="5856" width="18.140625" style="4" customWidth="1"/>
    <col min="5857" max="5857" width="16.85546875" style="4" customWidth="1"/>
    <col min="5858" max="5858" width="13.42578125" style="4" customWidth="1"/>
    <col min="5859" max="5859" width="11.7109375" style="4" customWidth="1"/>
    <col min="5860" max="5860" width="13" style="4" customWidth="1"/>
    <col min="5861" max="5861" width="13.42578125" style="4" bestFit="1" customWidth="1"/>
    <col min="5862" max="6109" width="11.42578125" style="4"/>
    <col min="6110" max="6110" width="62.85546875" style="4" customWidth="1"/>
    <col min="6111" max="6111" width="22.28515625" style="4" customWidth="1"/>
    <col min="6112" max="6112" width="18.140625" style="4" customWidth="1"/>
    <col min="6113" max="6113" width="16.85546875" style="4" customWidth="1"/>
    <col min="6114" max="6114" width="13.42578125" style="4" customWidth="1"/>
    <col min="6115" max="6115" width="11.7109375" style="4" customWidth="1"/>
    <col min="6116" max="6116" width="13" style="4" customWidth="1"/>
    <col min="6117" max="6117" width="13.42578125" style="4" bestFit="1" customWidth="1"/>
    <col min="6118" max="6365" width="11.42578125" style="4"/>
    <col min="6366" max="6366" width="62.85546875" style="4" customWidth="1"/>
    <col min="6367" max="6367" width="22.28515625" style="4" customWidth="1"/>
    <col min="6368" max="6368" width="18.140625" style="4" customWidth="1"/>
    <col min="6369" max="6369" width="16.85546875" style="4" customWidth="1"/>
    <col min="6370" max="6370" width="13.42578125" style="4" customWidth="1"/>
    <col min="6371" max="6371" width="11.7109375" style="4" customWidth="1"/>
    <col min="6372" max="6372" width="13" style="4" customWidth="1"/>
    <col min="6373" max="6373" width="13.42578125" style="4" bestFit="1" customWidth="1"/>
    <col min="6374" max="6621" width="11.42578125" style="4"/>
    <col min="6622" max="6622" width="62.85546875" style="4" customWidth="1"/>
    <col min="6623" max="6623" width="22.28515625" style="4" customWidth="1"/>
    <col min="6624" max="6624" width="18.140625" style="4" customWidth="1"/>
    <col min="6625" max="6625" width="16.85546875" style="4" customWidth="1"/>
    <col min="6626" max="6626" width="13.42578125" style="4" customWidth="1"/>
    <col min="6627" max="6627" width="11.7109375" style="4" customWidth="1"/>
    <col min="6628" max="6628" width="13" style="4" customWidth="1"/>
    <col min="6629" max="6629" width="13.42578125" style="4" bestFit="1" customWidth="1"/>
    <col min="6630" max="6877" width="11.42578125" style="4"/>
    <col min="6878" max="6878" width="62.85546875" style="4" customWidth="1"/>
    <col min="6879" max="6879" width="22.28515625" style="4" customWidth="1"/>
    <col min="6880" max="6880" width="18.140625" style="4" customWidth="1"/>
    <col min="6881" max="6881" width="16.85546875" style="4" customWidth="1"/>
    <col min="6882" max="6882" width="13.42578125" style="4" customWidth="1"/>
    <col min="6883" max="6883" width="11.7109375" style="4" customWidth="1"/>
    <col min="6884" max="6884" width="13" style="4" customWidth="1"/>
    <col min="6885" max="6885" width="13.42578125" style="4" bestFit="1" customWidth="1"/>
    <col min="6886" max="7133" width="11.42578125" style="4"/>
    <col min="7134" max="7134" width="62.85546875" style="4" customWidth="1"/>
    <col min="7135" max="7135" width="22.28515625" style="4" customWidth="1"/>
    <col min="7136" max="7136" width="18.140625" style="4" customWidth="1"/>
    <col min="7137" max="7137" width="16.85546875" style="4" customWidth="1"/>
    <col min="7138" max="7138" width="13.42578125" style="4" customWidth="1"/>
    <col min="7139" max="7139" width="11.7109375" style="4" customWidth="1"/>
    <col min="7140" max="7140" width="13" style="4" customWidth="1"/>
    <col min="7141" max="7141" width="13.42578125" style="4" bestFit="1" customWidth="1"/>
    <col min="7142" max="7389" width="11.42578125" style="4"/>
    <col min="7390" max="7390" width="62.85546875" style="4" customWidth="1"/>
    <col min="7391" max="7391" width="22.28515625" style="4" customWidth="1"/>
    <col min="7392" max="7392" width="18.140625" style="4" customWidth="1"/>
    <col min="7393" max="7393" width="16.85546875" style="4" customWidth="1"/>
    <col min="7394" max="7394" width="13.42578125" style="4" customWidth="1"/>
    <col min="7395" max="7395" width="11.7109375" style="4" customWidth="1"/>
    <col min="7396" max="7396" width="13" style="4" customWidth="1"/>
    <col min="7397" max="7397" width="13.42578125" style="4" bestFit="1" customWidth="1"/>
    <col min="7398" max="7645" width="11.42578125" style="4"/>
    <col min="7646" max="7646" width="62.85546875" style="4" customWidth="1"/>
    <col min="7647" max="7647" width="22.28515625" style="4" customWidth="1"/>
    <col min="7648" max="7648" width="18.140625" style="4" customWidth="1"/>
    <col min="7649" max="7649" width="16.85546875" style="4" customWidth="1"/>
    <col min="7650" max="7650" width="13.42578125" style="4" customWidth="1"/>
    <col min="7651" max="7651" width="11.7109375" style="4" customWidth="1"/>
    <col min="7652" max="7652" width="13" style="4" customWidth="1"/>
    <col min="7653" max="7653" width="13.42578125" style="4" bestFit="1" customWidth="1"/>
    <col min="7654" max="7901" width="11.42578125" style="4"/>
    <col min="7902" max="7902" width="62.85546875" style="4" customWidth="1"/>
    <col min="7903" max="7903" width="22.28515625" style="4" customWidth="1"/>
    <col min="7904" max="7904" width="18.140625" style="4" customWidth="1"/>
    <col min="7905" max="7905" width="16.85546875" style="4" customWidth="1"/>
    <col min="7906" max="7906" width="13.42578125" style="4" customWidth="1"/>
    <col min="7907" max="7907" width="11.7109375" style="4" customWidth="1"/>
    <col min="7908" max="7908" width="13" style="4" customWidth="1"/>
    <col min="7909" max="7909" width="13.42578125" style="4" bestFit="1" customWidth="1"/>
    <col min="7910" max="8157" width="11.42578125" style="4"/>
    <col min="8158" max="8158" width="62.85546875" style="4" customWidth="1"/>
    <col min="8159" max="8159" width="22.28515625" style="4" customWidth="1"/>
    <col min="8160" max="8160" width="18.140625" style="4" customWidth="1"/>
    <col min="8161" max="8161" width="16.85546875" style="4" customWidth="1"/>
    <col min="8162" max="8162" width="13.42578125" style="4" customWidth="1"/>
    <col min="8163" max="8163" width="11.7109375" style="4" customWidth="1"/>
    <col min="8164" max="8164" width="13" style="4" customWidth="1"/>
    <col min="8165" max="8165" width="13.42578125" style="4" bestFit="1" customWidth="1"/>
    <col min="8166" max="8413" width="11.42578125" style="4"/>
    <col min="8414" max="8414" width="62.85546875" style="4" customWidth="1"/>
    <col min="8415" max="8415" width="22.28515625" style="4" customWidth="1"/>
    <col min="8416" max="8416" width="18.140625" style="4" customWidth="1"/>
    <col min="8417" max="8417" width="16.85546875" style="4" customWidth="1"/>
    <col min="8418" max="8418" width="13.42578125" style="4" customWidth="1"/>
    <col min="8419" max="8419" width="11.7109375" style="4" customWidth="1"/>
    <col min="8420" max="8420" width="13" style="4" customWidth="1"/>
    <col min="8421" max="8421" width="13.42578125" style="4" bestFit="1" customWidth="1"/>
    <col min="8422" max="8669" width="11.42578125" style="4"/>
    <col min="8670" max="8670" width="62.85546875" style="4" customWidth="1"/>
    <col min="8671" max="8671" width="22.28515625" style="4" customWidth="1"/>
    <col min="8672" max="8672" width="18.140625" style="4" customWidth="1"/>
    <col min="8673" max="8673" width="16.85546875" style="4" customWidth="1"/>
    <col min="8674" max="8674" width="13.42578125" style="4" customWidth="1"/>
    <col min="8675" max="8675" width="11.7109375" style="4" customWidth="1"/>
    <col min="8676" max="8676" width="13" style="4" customWidth="1"/>
    <col min="8677" max="8677" width="13.42578125" style="4" bestFit="1" customWidth="1"/>
    <col min="8678" max="8925" width="11.42578125" style="4"/>
    <col min="8926" max="8926" width="62.85546875" style="4" customWidth="1"/>
    <col min="8927" max="8927" width="22.28515625" style="4" customWidth="1"/>
    <col min="8928" max="8928" width="18.140625" style="4" customWidth="1"/>
    <col min="8929" max="8929" width="16.85546875" style="4" customWidth="1"/>
    <col min="8930" max="8930" width="13.42578125" style="4" customWidth="1"/>
    <col min="8931" max="8931" width="11.7109375" style="4" customWidth="1"/>
    <col min="8932" max="8932" width="13" style="4" customWidth="1"/>
    <col min="8933" max="8933" width="13.42578125" style="4" bestFit="1" customWidth="1"/>
    <col min="8934" max="9181" width="11.42578125" style="4"/>
    <col min="9182" max="9182" width="62.85546875" style="4" customWidth="1"/>
    <col min="9183" max="9183" width="22.28515625" style="4" customWidth="1"/>
    <col min="9184" max="9184" width="18.140625" style="4" customWidth="1"/>
    <col min="9185" max="9185" width="16.85546875" style="4" customWidth="1"/>
    <col min="9186" max="9186" width="13.42578125" style="4" customWidth="1"/>
    <col min="9187" max="9187" width="11.7109375" style="4" customWidth="1"/>
    <col min="9188" max="9188" width="13" style="4" customWidth="1"/>
    <col min="9189" max="9189" width="13.42578125" style="4" bestFit="1" customWidth="1"/>
    <col min="9190" max="9437" width="11.42578125" style="4"/>
    <col min="9438" max="9438" width="62.85546875" style="4" customWidth="1"/>
    <col min="9439" max="9439" width="22.28515625" style="4" customWidth="1"/>
    <col min="9440" max="9440" width="18.140625" style="4" customWidth="1"/>
    <col min="9441" max="9441" width="16.85546875" style="4" customWidth="1"/>
    <col min="9442" max="9442" width="13.42578125" style="4" customWidth="1"/>
    <col min="9443" max="9443" width="11.7109375" style="4" customWidth="1"/>
    <col min="9444" max="9444" width="13" style="4" customWidth="1"/>
    <col min="9445" max="9445" width="13.42578125" style="4" bestFit="1" customWidth="1"/>
    <col min="9446" max="9693" width="11.42578125" style="4"/>
    <col min="9694" max="9694" width="62.85546875" style="4" customWidth="1"/>
    <col min="9695" max="9695" width="22.28515625" style="4" customWidth="1"/>
    <col min="9696" max="9696" width="18.140625" style="4" customWidth="1"/>
    <col min="9697" max="9697" width="16.85546875" style="4" customWidth="1"/>
    <col min="9698" max="9698" width="13.42578125" style="4" customWidth="1"/>
    <col min="9699" max="9699" width="11.7109375" style="4" customWidth="1"/>
    <col min="9700" max="9700" width="13" style="4" customWidth="1"/>
    <col min="9701" max="9701" width="13.42578125" style="4" bestFit="1" customWidth="1"/>
    <col min="9702" max="9949" width="11.42578125" style="4"/>
    <col min="9950" max="9950" width="62.85546875" style="4" customWidth="1"/>
    <col min="9951" max="9951" width="22.28515625" style="4" customWidth="1"/>
    <col min="9952" max="9952" width="18.140625" style="4" customWidth="1"/>
    <col min="9953" max="9953" width="16.85546875" style="4" customWidth="1"/>
    <col min="9954" max="9954" width="13.42578125" style="4" customWidth="1"/>
    <col min="9955" max="9955" width="11.7109375" style="4" customWidth="1"/>
    <col min="9956" max="9956" width="13" style="4" customWidth="1"/>
    <col min="9957" max="9957" width="13.42578125" style="4" bestFit="1" customWidth="1"/>
    <col min="9958" max="10205" width="11.42578125" style="4"/>
    <col min="10206" max="10206" width="62.85546875" style="4" customWidth="1"/>
    <col min="10207" max="10207" width="22.28515625" style="4" customWidth="1"/>
    <col min="10208" max="10208" width="18.140625" style="4" customWidth="1"/>
    <col min="10209" max="10209" width="16.85546875" style="4" customWidth="1"/>
    <col min="10210" max="10210" width="13.42578125" style="4" customWidth="1"/>
    <col min="10211" max="10211" width="11.7109375" style="4" customWidth="1"/>
    <col min="10212" max="10212" width="13" style="4" customWidth="1"/>
    <col min="10213" max="10213" width="13.42578125" style="4" bestFit="1" customWidth="1"/>
    <col min="10214" max="10461" width="11.42578125" style="4"/>
    <col min="10462" max="10462" width="62.85546875" style="4" customWidth="1"/>
    <col min="10463" max="10463" width="22.28515625" style="4" customWidth="1"/>
    <col min="10464" max="10464" width="18.140625" style="4" customWidth="1"/>
    <col min="10465" max="10465" width="16.85546875" style="4" customWidth="1"/>
    <col min="10466" max="10466" width="13.42578125" style="4" customWidth="1"/>
    <col min="10467" max="10467" width="11.7109375" style="4" customWidth="1"/>
    <col min="10468" max="10468" width="13" style="4" customWidth="1"/>
    <col min="10469" max="10469" width="13.42578125" style="4" bestFit="1" customWidth="1"/>
    <col min="10470" max="10717" width="11.42578125" style="4"/>
    <col min="10718" max="10718" width="62.85546875" style="4" customWidth="1"/>
    <col min="10719" max="10719" width="22.28515625" style="4" customWidth="1"/>
    <col min="10720" max="10720" width="18.140625" style="4" customWidth="1"/>
    <col min="10721" max="10721" width="16.85546875" style="4" customWidth="1"/>
    <col min="10722" max="10722" width="13.42578125" style="4" customWidth="1"/>
    <col min="10723" max="10723" width="11.7109375" style="4" customWidth="1"/>
    <col min="10724" max="10724" width="13" style="4" customWidth="1"/>
    <col min="10725" max="10725" width="13.42578125" style="4" bestFit="1" customWidth="1"/>
    <col min="10726" max="10973" width="11.42578125" style="4"/>
    <col min="10974" max="10974" width="62.85546875" style="4" customWidth="1"/>
    <col min="10975" max="10975" width="22.28515625" style="4" customWidth="1"/>
    <col min="10976" max="10976" width="18.140625" style="4" customWidth="1"/>
    <col min="10977" max="10977" width="16.85546875" style="4" customWidth="1"/>
    <col min="10978" max="10978" width="13.42578125" style="4" customWidth="1"/>
    <col min="10979" max="10979" width="11.7109375" style="4" customWidth="1"/>
    <col min="10980" max="10980" width="13" style="4" customWidth="1"/>
    <col min="10981" max="10981" width="13.42578125" style="4" bestFit="1" customWidth="1"/>
    <col min="10982" max="11229" width="11.42578125" style="4"/>
    <col min="11230" max="11230" width="62.85546875" style="4" customWidth="1"/>
    <col min="11231" max="11231" width="22.28515625" style="4" customWidth="1"/>
    <col min="11232" max="11232" width="18.140625" style="4" customWidth="1"/>
    <col min="11233" max="11233" width="16.85546875" style="4" customWidth="1"/>
    <col min="11234" max="11234" width="13.42578125" style="4" customWidth="1"/>
    <col min="11235" max="11235" width="11.7109375" style="4" customWidth="1"/>
    <col min="11236" max="11236" width="13" style="4" customWidth="1"/>
    <col min="11237" max="11237" width="13.42578125" style="4" bestFit="1" customWidth="1"/>
    <col min="11238" max="11485" width="11.42578125" style="4"/>
    <col min="11486" max="11486" width="62.85546875" style="4" customWidth="1"/>
    <col min="11487" max="11487" width="22.28515625" style="4" customWidth="1"/>
    <col min="11488" max="11488" width="18.140625" style="4" customWidth="1"/>
    <col min="11489" max="11489" width="16.85546875" style="4" customWidth="1"/>
    <col min="11490" max="11490" width="13.42578125" style="4" customWidth="1"/>
    <col min="11491" max="11491" width="11.7109375" style="4" customWidth="1"/>
    <col min="11492" max="11492" width="13" style="4" customWidth="1"/>
    <col min="11493" max="11493" width="13.42578125" style="4" bestFit="1" customWidth="1"/>
    <col min="11494" max="11741" width="11.42578125" style="4"/>
    <col min="11742" max="11742" width="62.85546875" style="4" customWidth="1"/>
    <col min="11743" max="11743" width="22.28515625" style="4" customWidth="1"/>
    <col min="11744" max="11744" width="18.140625" style="4" customWidth="1"/>
    <col min="11745" max="11745" width="16.85546875" style="4" customWidth="1"/>
    <col min="11746" max="11746" width="13.42578125" style="4" customWidth="1"/>
    <col min="11747" max="11747" width="11.7109375" style="4" customWidth="1"/>
    <col min="11748" max="11748" width="13" style="4" customWidth="1"/>
    <col min="11749" max="11749" width="13.42578125" style="4" bestFit="1" customWidth="1"/>
    <col min="11750" max="11997" width="11.42578125" style="4"/>
    <col min="11998" max="11998" width="62.85546875" style="4" customWidth="1"/>
    <col min="11999" max="11999" width="22.28515625" style="4" customWidth="1"/>
    <col min="12000" max="12000" width="18.140625" style="4" customWidth="1"/>
    <col min="12001" max="12001" width="16.85546875" style="4" customWidth="1"/>
    <col min="12002" max="12002" width="13.42578125" style="4" customWidth="1"/>
    <col min="12003" max="12003" width="11.7109375" style="4" customWidth="1"/>
    <col min="12004" max="12004" width="13" style="4" customWidth="1"/>
    <col min="12005" max="12005" width="13.42578125" style="4" bestFit="1" customWidth="1"/>
    <col min="12006" max="12253" width="11.42578125" style="4"/>
    <col min="12254" max="12254" width="62.85546875" style="4" customWidth="1"/>
    <col min="12255" max="12255" width="22.28515625" style="4" customWidth="1"/>
    <col min="12256" max="12256" width="18.140625" style="4" customWidth="1"/>
    <col min="12257" max="12257" width="16.85546875" style="4" customWidth="1"/>
    <col min="12258" max="12258" width="13.42578125" style="4" customWidth="1"/>
    <col min="12259" max="12259" width="11.7109375" style="4" customWidth="1"/>
    <col min="12260" max="12260" width="13" style="4" customWidth="1"/>
    <col min="12261" max="12261" width="13.42578125" style="4" bestFit="1" customWidth="1"/>
    <col min="12262" max="12509" width="11.42578125" style="4"/>
    <col min="12510" max="12510" width="62.85546875" style="4" customWidth="1"/>
    <col min="12511" max="12511" width="22.28515625" style="4" customWidth="1"/>
    <col min="12512" max="12512" width="18.140625" style="4" customWidth="1"/>
    <col min="12513" max="12513" width="16.85546875" style="4" customWidth="1"/>
    <col min="12514" max="12514" width="13.42578125" style="4" customWidth="1"/>
    <col min="12515" max="12515" width="11.7109375" style="4" customWidth="1"/>
    <col min="12516" max="12516" width="13" style="4" customWidth="1"/>
    <col min="12517" max="12517" width="13.42578125" style="4" bestFit="1" customWidth="1"/>
    <col min="12518" max="12765" width="11.42578125" style="4"/>
    <col min="12766" max="12766" width="62.85546875" style="4" customWidth="1"/>
    <col min="12767" max="12767" width="22.28515625" style="4" customWidth="1"/>
    <col min="12768" max="12768" width="18.140625" style="4" customWidth="1"/>
    <col min="12769" max="12769" width="16.85546875" style="4" customWidth="1"/>
    <col min="12770" max="12770" width="13.42578125" style="4" customWidth="1"/>
    <col min="12771" max="12771" width="11.7109375" style="4" customWidth="1"/>
    <col min="12772" max="12772" width="13" style="4" customWidth="1"/>
    <col min="12773" max="12773" width="13.42578125" style="4" bestFit="1" customWidth="1"/>
    <col min="12774" max="13021" width="11.42578125" style="4"/>
    <col min="13022" max="13022" width="62.85546875" style="4" customWidth="1"/>
    <col min="13023" max="13023" width="22.28515625" style="4" customWidth="1"/>
    <col min="13024" max="13024" width="18.140625" style="4" customWidth="1"/>
    <col min="13025" max="13025" width="16.85546875" style="4" customWidth="1"/>
    <col min="13026" max="13026" width="13.42578125" style="4" customWidth="1"/>
    <col min="13027" max="13027" width="11.7109375" style="4" customWidth="1"/>
    <col min="13028" max="13028" width="13" style="4" customWidth="1"/>
    <col min="13029" max="13029" width="13.42578125" style="4" bestFit="1" customWidth="1"/>
    <col min="13030" max="13277" width="11.42578125" style="4"/>
    <col min="13278" max="13278" width="62.85546875" style="4" customWidth="1"/>
    <col min="13279" max="13279" width="22.28515625" style="4" customWidth="1"/>
    <col min="13280" max="13280" width="18.140625" style="4" customWidth="1"/>
    <col min="13281" max="13281" width="16.85546875" style="4" customWidth="1"/>
    <col min="13282" max="13282" width="13.42578125" style="4" customWidth="1"/>
    <col min="13283" max="13283" width="11.7109375" style="4" customWidth="1"/>
    <col min="13284" max="13284" width="13" style="4" customWidth="1"/>
    <col min="13285" max="13285" width="13.42578125" style="4" bestFit="1" customWidth="1"/>
    <col min="13286" max="13533" width="11.42578125" style="4"/>
    <col min="13534" max="13534" width="62.85546875" style="4" customWidth="1"/>
    <col min="13535" max="13535" width="22.28515625" style="4" customWidth="1"/>
    <col min="13536" max="13536" width="18.140625" style="4" customWidth="1"/>
    <col min="13537" max="13537" width="16.85546875" style="4" customWidth="1"/>
    <col min="13538" max="13538" width="13.42578125" style="4" customWidth="1"/>
    <col min="13539" max="13539" width="11.7109375" style="4" customWidth="1"/>
    <col min="13540" max="13540" width="13" style="4" customWidth="1"/>
    <col min="13541" max="13541" width="13.42578125" style="4" bestFit="1" customWidth="1"/>
    <col min="13542" max="13789" width="11.42578125" style="4"/>
    <col min="13790" max="13790" width="62.85546875" style="4" customWidth="1"/>
    <col min="13791" max="13791" width="22.28515625" style="4" customWidth="1"/>
    <col min="13792" max="13792" width="18.140625" style="4" customWidth="1"/>
    <col min="13793" max="13793" width="16.85546875" style="4" customWidth="1"/>
    <col min="13794" max="13794" width="13.42578125" style="4" customWidth="1"/>
    <col min="13795" max="13795" width="11.7109375" style="4" customWidth="1"/>
    <col min="13796" max="13796" width="13" style="4" customWidth="1"/>
    <col min="13797" max="13797" width="13.42578125" style="4" bestFit="1" customWidth="1"/>
    <col min="13798" max="14045" width="11.42578125" style="4"/>
    <col min="14046" max="14046" width="62.85546875" style="4" customWidth="1"/>
    <col min="14047" max="14047" width="22.28515625" style="4" customWidth="1"/>
    <col min="14048" max="14048" width="18.140625" style="4" customWidth="1"/>
    <col min="14049" max="14049" width="16.85546875" style="4" customWidth="1"/>
    <col min="14050" max="14050" width="13.42578125" style="4" customWidth="1"/>
    <col min="14051" max="14051" width="11.7109375" style="4" customWidth="1"/>
    <col min="14052" max="14052" width="13" style="4" customWidth="1"/>
    <col min="14053" max="14053" width="13.42578125" style="4" bestFit="1" customWidth="1"/>
    <col min="14054" max="14301" width="11.42578125" style="4"/>
    <col min="14302" max="14302" width="62.85546875" style="4" customWidth="1"/>
    <col min="14303" max="14303" width="22.28515625" style="4" customWidth="1"/>
    <col min="14304" max="14304" width="18.140625" style="4" customWidth="1"/>
    <col min="14305" max="14305" width="16.85546875" style="4" customWidth="1"/>
    <col min="14306" max="14306" width="13.42578125" style="4" customWidth="1"/>
    <col min="14307" max="14307" width="11.7109375" style="4" customWidth="1"/>
    <col min="14308" max="14308" width="13" style="4" customWidth="1"/>
    <col min="14309" max="14309" width="13.42578125" style="4" bestFit="1" customWidth="1"/>
    <col min="14310" max="14557" width="11.42578125" style="4"/>
    <col min="14558" max="14558" width="62.85546875" style="4" customWidth="1"/>
    <col min="14559" max="14559" width="22.28515625" style="4" customWidth="1"/>
    <col min="14560" max="14560" width="18.140625" style="4" customWidth="1"/>
    <col min="14561" max="14561" width="16.85546875" style="4" customWidth="1"/>
    <col min="14562" max="14562" width="13.42578125" style="4" customWidth="1"/>
    <col min="14563" max="14563" width="11.7109375" style="4" customWidth="1"/>
    <col min="14564" max="14564" width="13" style="4" customWidth="1"/>
    <col min="14565" max="14565" width="13.42578125" style="4" bestFit="1" customWidth="1"/>
    <col min="14566" max="14813" width="11.42578125" style="4"/>
    <col min="14814" max="14814" width="62.85546875" style="4" customWidth="1"/>
    <col min="14815" max="14815" width="22.28515625" style="4" customWidth="1"/>
    <col min="14816" max="14816" width="18.140625" style="4" customWidth="1"/>
    <col min="14817" max="14817" width="16.85546875" style="4" customWidth="1"/>
    <col min="14818" max="14818" width="13.42578125" style="4" customWidth="1"/>
    <col min="14819" max="14819" width="11.7109375" style="4" customWidth="1"/>
    <col min="14820" max="14820" width="13" style="4" customWidth="1"/>
    <col min="14821" max="14821" width="13.42578125" style="4" bestFit="1" customWidth="1"/>
    <col min="14822" max="15069" width="11.42578125" style="4"/>
    <col min="15070" max="15070" width="62.85546875" style="4" customWidth="1"/>
    <col min="15071" max="15071" width="22.28515625" style="4" customWidth="1"/>
    <col min="15072" max="15072" width="18.140625" style="4" customWidth="1"/>
    <col min="15073" max="15073" width="16.85546875" style="4" customWidth="1"/>
    <col min="15074" max="15074" width="13.42578125" style="4" customWidth="1"/>
    <col min="15075" max="15075" width="11.7109375" style="4" customWidth="1"/>
    <col min="15076" max="15076" width="13" style="4" customWidth="1"/>
    <col min="15077" max="15077" width="13.42578125" style="4" bestFit="1" customWidth="1"/>
    <col min="15078" max="15325" width="11.42578125" style="4"/>
    <col min="15326" max="15326" width="62.85546875" style="4" customWidth="1"/>
    <col min="15327" max="15327" width="22.28515625" style="4" customWidth="1"/>
    <col min="15328" max="15328" width="18.140625" style="4" customWidth="1"/>
    <col min="15329" max="15329" width="16.85546875" style="4" customWidth="1"/>
    <col min="15330" max="15330" width="13.42578125" style="4" customWidth="1"/>
    <col min="15331" max="15331" width="11.7109375" style="4" customWidth="1"/>
    <col min="15332" max="15332" width="13" style="4" customWidth="1"/>
    <col min="15333" max="15333" width="13.42578125" style="4" bestFit="1" customWidth="1"/>
    <col min="15334" max="15581" width="11.42578125" style="4"/>
    <col min="15582" max="15582" width="62.85546875" style="4" customWidth="1"/>
    <col min="15583" max="15583" width="22.28515625" style="4" customWidth="1"/>
    <col min="15584" max="15584" width="18.140625" style="4" customWidth="1"/>
    <col min="15585" max="15585" width="16.85546875" style="4" customWidth="1"/>
    <col min="15586" max="15586" width="13.42578125" style="4" customWidth="1"/>
    <col min="15587" max="15587" width="11.7109375" style="4" customWidth="1"/>
    <col min="15588" max="15588" width="13" style="4" customWidth="1"/>
    <col min="15589" max="15589" width="13.42578125" style="4" bestFit="1" customWidth="1"/>
    <col min="15590" max="15837" width="11.42578125" style="4"/>
    <col min="15838" max="15838" width="62.85546875" style="4" customWidth="1"/>
    <col min="15839" max="15839" width="22.28515625" style="4" customWidth="1"/>
    <col min="15840" max="15840" width="18.140625" style="4" customWidth="1"/>
    <col min="15841" max="15841" width="16.85546875" style="4" customWidth="1"/>
    <col min="15842" max="15842" width="13.42578125" style="4" customWidth="1"/>
    <col min="15843" max="15843" width="11.7109375" style="4" customWidth="1"/>
    <col min="15844" max="15844" width="13" style="4" customWidth="1"/>
    <col min="15845" max="15845" width="13.42578125" style="4" bestFit="1" customWidth="1"/>
    <col min="15846" max="16093" width="11.42578125" style="4"/>
    <col min="16094" max="16094" width="62.85546875" style="4" customWidth="1"/>
    <col min="16095" max="16095" width="22.28515625" style="4" customWidth="1"/>
    <col min="16096" max="16096" width="18.140625" style="4" customWidth="1"/>
    <col min="16097" max="16097" width="16.85546875" style="4" customWidth="1"/>
    <col min="16098" max="16098" width="13.42578125" style="4" customWidth="1"/>
    <col min="16099" max="16099" width="11.7109375" style="4" customWidth="1"/>
    <col min="16100" max="16100" width="13" style="4" customWidth="1"/>
    <col min="16101" max="16101" width="13.42578125" style="4" bestFit="1" customWidth="1"/>
    <col min="16102"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128</v>
      </c>
      <c r="B4" s="498"/>
      <c r="C4" s="498"/>
      <c r="D4" s="498"/>
      <c r="E4" s="498"/>
      <c r="F4" s="498"/>
      <c r="G4" s="498"/>
    </row>
    <row r="5" spans="1:7" x14ac:dyDescent="0.25">
      <c r="A5" s="301"/>
      <c r="B5" s="301"/>
      <c r="C5" s="50"/>
      <c r="D5" s="49"/>
      <c r="E5" s="49"/>
      <c r="F5" s="49"/>
      <c r="G5" s="49"/>
    </row>
    <row r="6" spans="1:7" x14ac:dyDescent="0.25">
      <c r="A6" s="382"/>
      <c r="B6" s="499" t="s">
        <v>3</v>
      </c>
      <c r="C6" s="500"/>
      <c r="D6" s="500"/>
      <c r="E6" s="512" t="s">
        <v>4</v>
      </c>
      <c r="F6" s="513"/>
      <c r="G6" s="514"/>
    </row>
    <row r="7" spans="1:7" ht="76.5" x14ac:dyDescent="0.25">
      <c r="A7" s="383" t="s">
        <v>5</v>
      </c>
      <c r="B7" s="302" t="s">
        <v>6</v>
      </c>
      <c r="C7" s="307" t="s">
        <v>7</v>
      </c>
      <c r="D7" s="14" t="s">
        <v>8</v>
      </c>
      <c r="E7" s="14" t="s">
        <v>9</v>
      </c>
      <c r="F7" s="14" t="s">
        <v>10</v>
      </c>
      <c r="G7" s="14" t="s">
        <v>11</v>
      </c>
    </row>
    <row r="8" spans="1:7" x14ac:dyDescent="0.25">
      <c r="A8" s="384" t="s">
        <v>129</v>
      </c>
      <c r="B8" s="303"/>
      <c r="C8" s="308">
        <f>C9+C19+C137+C191</f>
        <v>36427999999.68</v>
      </c>
      <c r="D8" s="15"/>
      <c r="E8" s="15"/>
      <c r="F8" s="15"/>
      <c r="G8" s="15"/>
    </row>
    <row r="9" spans="1:7" ht="25.5" x14ac:dyDescent="0.25">
      <c r="A9" s="16" t="s">
        <v>130</v>
      </c>
      <c r="B9" s="16"/>
      <c r="C9" s="309">
        <f>C10+C11+C12+C13+C14+C15+C16+C17+C18</f>
        <v>2029000000</v>
      </c>
      <c r="D9" s="18"/>
      <c r="E9" s="19"/>
      <c r="F9" s="18"/>
      <c r="G9" s="18"/>
    </row>
    <row r="10" spans="1:7" ht="38.25" x14ac:dyDescent="0.25">
      <c r="A10" s="295" t="s">
        <v>131</v>
      </c>
      <c r="B10" s="162" t="s">
        <v>132</v>
      </c>
      <c r="C10" s="310">
        <v>819000000</v>
      </c>
      <c r="D10" s="28">
        <v>40969</v>
      </c>
      <c r="E10" s="28">
        <v>41061</v>
      </c>
      <c r="F10" s="28">
        <v>41091</v>
      </c>
      <c r="G10" s="28">
        <v>41244</v>
      </c>
    </row>
    <row r="11" spans="1:7" ht="38.25" x14ac:dyDescent="0.25">
      <c r="A11" s="295" t="s">
        <v>131</v>
      </c>
      <c r="B11" s="162" t="s">
        <v>133</v>
      </c>
      <c r="C11" s="311">
        <v>1000000000</v>
      </c>
      <c r="D11" s="28">
        <v>40969</v>
      </c>
      <c r="E11" s="28">
        <v>41061</v>
      </c>
      <c r="F11" s="28">
        <v>41091</v>
      </c>
      <c r="G11" s="28">
        <v>41244</v>
      </c>
    </row>
    <row r="12" spans="1:7" x14ac:dyDescent="0.25">
      <c r="A12" s="295" t="s">
        <v>134</v>
      </c>
      <c r="B12" s="304" t="s">
        <v>135</v>
      </c>
      <c r="C12" s="312">
        <v>30000000</v>
      </c>
      <c r="D12" s="28">
        <v>40909</v>
      </c>
      <c r="E12" s="28">
        <v>41030</v>
      </c>
      <c r="F12" s="28">
        <v>41061</v>
      </c>
      <c r="G12" s="28">
        <v>41183</v>
      </c>
    </row>
    <row r="13" spans="1:7" x14ac:dyDescent="0.25">
      <c r="A13" s="295" t="s">
        <v>134</v>
      </c>
      <c r="B13" s="304" t="s">
        <v>136</v>
      </c>
      <c r="C13" s="312">
        <v>30000000</v>
      </c>
      <c r="D13" s="28">
        <v>40909</v>
      </c>
      <c r="E13" s="28">
        <v>41030</v>
      </c>
      <c r="F13" s="28">
        <v>41061</v>
      </c>
      <c r="G13" s="28">
        <v>41183</v>
      </c>
    </row>
    <row r="14" spans="1:7" x14ac:dyDescent="0.25">
      <c r="A14" s="295" t="s">
        <v>134</v>
      </c>
      <c r="B14" s="304" t="s">
        <v>137</v>
      </c>
      <c r="C14" s="312">
        <v>30000000</v>
      </c>
      <c r="D14" s="28">
        <v>40909</v>
      </c>
      <c r="E14" s="28">
        <v>41030</v>
      </c>
      <c r="F14" s="28">
        <v>41061</v>
      </c>
      <c r="G14" s="28">
        <v>41183</v>
      </c>
    </row>
    <row r="15" spans="1:7" x14ac:dyDescent="0.25">
      <c r="A15" s="295" t="s">
        <v>134</v>
      </c>
      <c r="B15" s="304" t="s">
        <v>138</v>
      </c>
      <c r="C15" s="312">
        <v>30000000</v>
      </c>
      <c r="D15" s="28">
        <v>40909</v>
      </c>
      <c r="E15" s="28">
        <v>41030</v>
      </c>
      <c r="F15" s="28">
        <v>41061</v>
      </c>
      <c r="G15" s="28">
        <v>41183</v>
      </c>
    </row>
    <row r="16" spans="1:7" x14ac:dyDescent="0.25">
      <c r="A16" s="295" t="s">
        <v>134</v>
      </c>
      <c r="B16" s="304" t="s">
        <v>139</v>
      </c>
      <c r="C16" s="312">
        <v>30000000</v>
      </c>
      <c r="D16" s="28">
        <v>40909</v>
      </c>
      <c r="E16" s="28">
        <v>41030</v>
      </c>
      <c r="F16" s="28">
        <v>41061</v>
      </c>
      <c r="G16" s="28">
        <v>41183</v>
      </c>
    </row>
    <row r="17" spans="1:8" x14ac:dyDescent="0.25">
      <c r="A17" s="295" t="s">
        <v>134</v>
      </c>
      <c r="B17" s="304" t="s">
        <v>132</v>
      </c>
      <c r="C17" s="312">
        <v>30000000</v>
      </c>
      <c r="D17" s="28">
        <v>40909</v>
      </c>
      <c r="E17" s="28">
        <v>41030</v>
      </c>
      <c r="F17" s="28">
        <v>41061</v>
      </c>
      <c r="G17" s="28">
        <v>41183</v>
      </c>
    </row>
    <row r="18" spans="1:8" x14ac:dyDescent="0.25">
      <c r="A18" s="295" t="s">
        <v>134</v>
      </c>
      <c r="B18" s="304" t="s">
        <v>140</v>
      </c>
      <c r="C18" s="312">
        <v>30000000</v>
      </c>
      <c r="D18" s="28">
        <v>40909</v>
      </c>
      <c r="E18" s="28">
        <v>41030</v>
      </c>
      <c r="F18" s="28">
        <v>41061</v>
      </c>
      <c r="G18" s="28">
        <v>41183</v>
      </c>
    </row>
    <row r="19" spans="1:8" ht="38.25" x14ac:dyDescent="0.25">
      <c r="A19" s="16" t="s">
        <v>141</v>
      </c>
      <c r="B19" s="16"/>
      <c r="C19" s="309">
        <f>SUM(C20:C136)</f>
        <v>29448000000</v>
      </c>
      <c r="D19" s="61"/>
      <c r="E19" s="61"/>
      <c r="F19" s="29"/>
      <c r="G19" s="29"/>
      <c r="H19" s="112"/>
    </row>
    <row r="20" spans="1:8" ht="38.25" customHeight="1" x14ac:dyDescent="0.2">
      <c r="A20" s="224" t="s">
        <v>142</v>
      </c>
      <c r="B20" s="224" t="s">
        <v>17</v>
      </c>
      <c r="C20" s="169">
        <v>449659243</v>
      </c>
      <c r="D20" s="28">
        <v>41091</v>
      </c>
      <c r="E20" s="60">
        <v>41183</v>
      </c>
      <c r="F20" s="170">
        <v>41214</v>
      </c>
      <c r="G20" s="170">
        <v>41821</v>
      </c>
    </row>
    <row r="21" spans="1:8" ht="38.25" x14ac:dyDescent="0.2">
      <c r="A21" s="224" t="s">
        <v>142</v>
      </c>
      <c r="B21" s="224" t="s">
        <v>143</v>
      </c>
      <c r="C21" s="169">
        <f>128839176+92000000</f>
        <v>220839176</v>
      </c>
      <c r="D21" s="28">
        <v>41091</v>
      </c>
      <c r="E21" s="60">
        <v>41183</v>
      </c>
      <c r="F21" s="170">
        <v>41214</v>
      </c>
      <c r="G21" s="170">
        <v>41821</v>
      </c>
    </row>
    <row r="22" spans="1:8" ht="38.25" x14ac:dyDescent="0.2">
      <c r="A22" s="224" t="s">
        <v>142</v>
      </c>
      <c r="B22" s="224" t="s">
        <v>69</v>
      </c>
      <c r="C22" s="169">
        <v>1272837046</v>
      </c>
      <c r="D22" s="28">
        <v>41091</v>
      </c>
      <c r="E22" s="60">
        <v>41183</v>
      </c>
      <c r="F22" s="170">
        <v>41214</v>
      </c>
      <c r="G22" s="170">
        <v>41821</v>
      </c>
    </row>
    <row r="23" spans="1:8" ht="38.25" x14ac:dyDescent="0.2">
      <c r="A23" s="224" t="s">
        <v>142</v>
      </c>
      <c r="B23" s="224" t="s">
        <v>18</v>
      </c>
      <c r="C23" s="169">
        <f>839574835-70000000</f>
        <v>769574835</v>
      </c>
      <c r="D23" s="28">
        <v>41091</v>
      </c>
      <c r="E23" s="60">
        <v>41183</v>
      </c>
      <c r="F23" s="170">
        <v>41214</v>
      </c>
      <c r="G23" s="170">
        <v>41821</v>
      </c>
    </row>
    <row r="24" spans="1:8" ht="38.25" x14ac:dyDescent="0.2">
      <c r="A24" s="224" t="s">
        <v>142</v>
      </c>
      <c r="B24" s="224" t="s">
        <v>144</v>
      </c>
      <c r="C24" s="169">
        <f>205695703-30000000</f>
        <v>175695703</v>
      </c>
      <c r="D24" s="28">
        <v>41091</v>
      </c>
      <c r="E24" s="60">
        <v>41183</v>
      </c>
      <c r="F24" s="170">
        <v>41214</v>
      </c>
      <c r="G24" s="170">
        <v>41821</v>
      </c>
    </row>
    <row r="25" spans="1:8" ht="38.25" x14ac:dyDescent="0.2">
      <c r="A25" s="224" t="s">
        <v>142</v>
      </c>
      <c r="B25" s="224" t="s">
        <v>50</v>
      </c>
      <c r="C25" s="169">
        <v>749230984</v>
      </c>
      <c r="D25" s="28">
        <v>41091</v>
      </c>
      <c r="E25" s="60">
        <v>41183</v>
      </c>
      <c r="F25" s="170">
        <v>41214</v>
      </c>
      <c r="G25" s="170">
        <v>41821</v>
      </c>
    </row>
    <row r="26" spans="1:8" ht="38.25" x14ac:dyDescent="0.2">
      <c r="A26" s="224" t="s">
        <v>142</v>
      </c>
      <c r="B26" s="224" t="s">
        <v>51</v>
      </c>
      <c r="C26" s="169">
        <v>342826168</v>
      </c>
      <c r="D26" s="28">
        <v>41091</v>
      </c>
      <c r="E26" s="60">
        <v>41183</v>
      </c>
      <c r="F26" s="170">
        <v>41214</v>
      </c>
      <c r="G26" s="170">
        <v>41821</v>
      </c>
    </row>
    <row r="27" spans="1:8" ht="38.25" x14ac:dyDescent="0.2">
      <c r="A27" s="224" t="s">
        <v>142</v>
      </c>
      <c r="B27" s="224" t="s">
        <v>52</v>
      </c>
      <c r="C27" s="169">
        <v>998576122</v>
      </c>
      <c r="D27" s="28">
        <v>41091</v>
      </c>
      <c r="E27" s="60">
        <v>41183</v>
      </c>
      <c r="F27" s="170">
        <v>41214</v>
      </c>
      <c r="G27" s="170">
        <v>41821</v>
      </c>
    </row>
    <row r="28" spans="1:8" ht="38.25" x14ac:dyDescent="0.2">
      <c r="A28" s="224" t="s">
        <v>142</v>
      </c>
      <c r="B28" s="224" t="s">
        <v>35</v>
      </c>
      <c r="C28" s="169">
        <v>968444583</v>
      </c>
      <c r="D28" s="28">
        <v>41091</v>
      </c>
      <c r="E28" s="60">
        <v>41183</v>
      </c>
      <c r="F28" s="170">
        <v>41214</v>
      </c>
      <c r="G28" s="170">
        <v>41821</v>
      </c>
    </row>
    <row r="29" spans="1:8" ht="38.25" x14ac:dyDescent="0.2">
      <c r="A29" s="224" t="s">
        <v>142</v>
      </c>
      <c r="B29" s="224" t="s">
        <v>15</v>
      </c>
      <c r="C29" s="169">
        <v>197421185</v>
      </c>
      <c r="D29" s="28">
        <v>41091</v>
      </c>
      <c r="E29" s="60">
        <v>41183</v>
      </c>
      <c r="F29" s="170">
        <v>41214</v>
      </c>
      <c r="G29" s="170">
        <v>41821</v>
      </c>
    </row>
    <row r="30" spans="1:8" ht="38.25" x14ac:dyDescent="0.2">
      <c r="A30" s="224" t="s">
        <v>142</v>
      </c>
      <c r="B30" s="224" t="s">
        <v>145</v>
      </c>
      <c r="C30" s="169">
        <v>68565245</v>
      </c>
      <c r="D30" s="28">
        <v>41091</v>
      </c>
      <c r="E30" s="60">
        <v>41183</v>
      </c>
      <c r="F30" s="170">
        <v>41214</v>
      </c>
      <c r="G30" s="170">
        <v>41821</v>
      </c>
    </row>
    <row r="31" spans="1:8" ht="38.25" x14ac:dyDescent="0.2">
      <c r="A31" s="224" t="s">
        <v>142</v>
      </c>
      <c r="B31" s="224" t="s">
        <v>146</v>
      </c>
      <c r="C31" s="169">
        <v>68565245</v>
      </c>
      <c r="D31" s="28">
        <v>41091</v>
      </c>
      <c r="E31" s="60">
        <v>41183</v>
      </c>
      <c r="F31" s="170">
        <v>41214</v>
      </c>
      <c r="G31" s="170">
        <v>41821</v>
      </c>
    </row>
    <row r="32" spans="1:8" ht="38.25" x14ac:dyDescent="0.2">
      <c r="A32" s="224" t="s">
        <v>142</v>
      </c>
      <c r="B32" s="224" t="s">
        <v>147</v>
      </c>
      <c r="C32" s="169">
        <v>68565245</v>
      </c>
      <c r="D32" s="28">
        <v>41091</v>
      </c>
      <c r="E32" s="60">
        <v>41183</v>
      </c>
      <c r="F32" s="170">
        <v>41214</v>
      </c>
      <c r="G32" s="170">
        <v>41821</v>
      </c>
    </row>
    <row r="33" spans="1:7" ht="38.25" x14ac:dyDescent="0.2">
      <c r="A33" s="224" t="s">
        <v>142</v>
      </c>
      <c r="B33" s="224" t="s">
        <v>148</v>
      </c>
      <c r="C33" s="169">
        <f>206381363+124000000</f>
        <v>330381363</v>
      </c>
      <c r="D33" s="28">
        <v>41091</v>
      </c>
      <c r="E33" s="60">
        <v>41183</v>
      </c>
      <c r="F33" s="170">
        <v>41214</v>
      </c>
      <c r="G33" s="170">
        <v>41821</v>
      </c>
    </row>
    <row r="34" spans="1:7" ht="38.25" x14ac:dyDescent="0.2">
      <c r="A34" s="224" t="s">
        <v>142</v>
      </c>
      <c r="B34" s="224" t="s">
        <v>149</v>
      </c>
      <c r="C34" s="169">
        <f>68565245</f>
        <v>68565245</v>
      </c>
      <c r="D34" s="28">
        <v>41091</v>
      </c>
      <c r="E34" s="60">
        <v>41183</v>
      </c>
      <c r="F34" s="170">
        <v>41214</v>
      </c>
      <c r="G34" s="170">
        <v>41821</v>
      </c>
    </row>
    <row r="35" spans="1:7" ht="38.25" x14ac:dyDescent="0.2">
      <c r="A35" s="224" t="s">
        <v>142</v>
      </c>
      <c r="B35" s="224" t="s">
        <v>150</v>
      </c>
      <c r="C35" s="169">
        <f>137130476-22000000</f>
        <v>115130476</v>
      </c>
      <c r="D35" s="28">
        <v>41091</v>
      </c>
      <c r="E35" s="60">
        <v>41183</v>
      </c>
      <c r="F35" s="170">
        <v>41214</v>
      </c>
      <c r="G35" s="170">
        <v>41821</v>
      </c>
    </row>
    <row r="36" spans="1:7" ht="38.25" x14ac:dyDescent="0.2">
      <c r="A36" s="224" t="s">
        <v>142</v>
      </c>
      <c r="B36" s="224" t="s">
        <v>151</v>
      </c>
      <c r="C36" s="169">
        <f>204449068-33000000</f>
        <v>171449068</v>
      </c>
      <c r="D36" s="28">
        <v>41091</v>
      </c>
      <c r="E36" s="60">
        <v>41183</v>
      </c>
      <c r="F36" s="170">
        <v>41214</v>
      </c>
      <c r="G36" s="170">
        <v>41821</v>
      </c>
    </row>
    <row r="37" spans="1:7" ht="38.25" x14ac:dyDescent="0.2">
      <c r="A37" s="224" t="s">
        <v>142</v>
      </c>
      <c r="B37" s="224" t="s">
        <v>38</v>
      </c>
      <c r="C37" s="169">
        <f>137130476-22000000</f>
        <v>115130476</v>
      </c>
      <c r="D37" s="28">
        <v>41091</v>
      </c>
      <c r="E37" s="60">
        <v>41183</v>
      </c>
      <c r="F37" s="170">
        <v>41214</v>
      </c>
      <c r="G37" s="170">
        <v>41821</v>
      </c>
    </row>
    <row r="38" spans="1:7" ht="38.25" x14ac:dyDescent="0.2">
      <c r="A38" s="224" t="s">
        <v>142</v>
      </c>
      <c r="B38" s="224" t="s">
        <v>73</v>
      </c>
      <c r="C38" s="169">
        <f>167275824-27000000</f>
        <v>140275824</v>
      </c>
      <c r="D38" s="28">
        <v>41091</v>
      </c>
      <c r="E38" s="60">
        <v>41183</v>
      </c>
      <c r="F38" s="170">
        <v>41214</v>
      </c>
      <c r="G38" s="170">
        <v>41821</v>
      </c>
    </row>
    <row r="39" spans="1:7" ht="38.25" x14ac:dyDescent="0.2">
      <c r="A39" s="224" t="s">
        <v>142</v>
      </c>
      <c r="B39" s="224" t="s">
        <v>152</v>
      </c>
      <c r="C39" s="169">
        <v>137130476</v>
      </c>
      <c r="D39" s="28">
        <v>41091</v>
      </c>
      <c r="E39" s="60">
        <v>41183</v>
      </c>
      <c r="F39" s="170">
        <v>41214</v>
      </c>
      <c r="G39" s="170">
        <v>41821</v>
      </c>
    </row>
    <row r="40" spans="1:7" ht="38.25" x14ac:dyDescent="0.2">
      <c r="A40" s="224" t="s">
        <v>142</v>
      </c>
      <c r="B40" s="224" t="s">
        <v>153</v>
      </c>
      <c r="C40" s="169">
        <v>204330852</v>
      </c>
      <c r="D40" s="28">
        <v>41091</v>
      </c>
      <c r="E40" s="60">
        <v>41183</v>
      </c>
      <c r="F40" s="170">
        <v>41214</v>
      </c>
      <c r="G40" s="170">
        <v>41821</v>
      </c>
    </row>
    <row r="41" spans="1:7" ht="38.25" x14ac:dyDescent="0.2">
      <c r="A41" s="224" t="s">
        <v>142</v>
      </c>
      <c r="B41" s="224" t="s">
        <v>154</v>
      </c>
      <c r="C41" s="169">
        <v>68565245</v>
      </c>
      <c r="D41" s="28">
        <v>41091</v>
      </c>
      <c r="E41" s="60">
        <v>41183</v>
      </c>
      <c r="F41" s="170">
        <v>41214</v>
      </c>
      <c r="G41" s="170">
        <v>41821</v>
      </c>
    </row>
    <row r="42" spans="1:7" ht="38.25" x14ac:dyDescent="0.2">
      <c r="A42" s="224" t="s">
        <v>142</v>
      </c>
      <c r="B42" s="224" t="s">
        <v>155</v>
      </c>
      <c r="C42" s="169">
        <v>68565245</v>
      </c>
      <c r="D42" s="28">
        <v>41091</v>
      </c>
      <c r="E42" s="60">
        <v>41183</v>
      </c>
      <c r="F42" s="170">
        <v>41214</v>
      </c>
      <c r="G42" s="170">
        <v>41821</v>
      </c>
    </row>
    <row r="43" spans="1:7" ht="38.25" x14ac:dyDescent="0.2">
      <c r="A43" s="224" t="s">
        <v>142</v>
      </c>
      <c r="B43" s="224" t="s">
        <v>156</v>
      </c>
      <c r="C43" s="169">
        <v>68565245</v>
      </c>
      <c r="D43" s="28">
        <v>41091</v>
      </c>
      <c r="E43" s="60">
        <v>41183</v>
      </c>
      <c r="F43" s="170">
        <v>41214</v>
      </c>
      <c r="G43" s="170">
        <v>41821</v>
      </c>
    </row>
    <row r="44" spans="1:7" ht="38.25" x14ac:dyDescent="0.2">
      <c r="A44" s="224" t="s">
        <v>142</v>
      </c>
      <c r="B44" s="224" t="s">
        <v>157</v>
      </c>
      <c r="C44" s="169">
        <v>68565245</v>
      </c>
      <c r="D44" s="28">
        <v>41091</v>
      </c>
      <c r="E44" s="60">
        <v>41183</v>
      </c>
      <c r="F44" s="170">
        <v>41214</v>
      </c>
      <c r="G44" s="170">
        <v>41821</v>
      </c>
    </row>
    <row r="45" spans="1:7" ht="38.25" x14ac:dyDescent="0.2">
      <c r="A45" s="224" t="s">
        <v>142</v>
      </c>
      <c r="B45" s="224" t="s">
        <v>158</v>
      </c>
      <c r="C45" s="169">
        <v>68565245</v>
      </c>
      <c r="D45" s="28">
        <v>41091</v>
      </c>
      <c r="E45" s="60">
        <v>41183</v>
      </c>
      <c r="F45" s="170">
        <v>41214</v>
      </c>
      <c r="G45" s="170">
        <v>41821</v>
      </c>
    </row>
    <row r="46" spans="1:7" ht="38.25" x14ac:dyDescent="0.2">
      <c r="A46" s="224" t="s">
        <v>142</v>
      </c>
      <c r="B46" s="224" t="s">
        <v>159</v>
      </c>
      <c r="C46" s="169">
        <v>68565245</v>
      </c>
      <c r="D46" s="28">
        <v>41091</v>
      </c>
      <c r="E46" s="60">
        <v>41183</v>
      </c>
      <c r="F46" s="170">
        <v>41214</v>
      </c>
      <c r="G46" s="170">
        <v>41821</v>
      </c>
    </row>
    <row r="47" spans="1:7" ht="38.25" x14ac:dyDescent="0.2">
      <c r="A47" s="224" t="s">
        <v>142</v>
      </c>
      <c r="B47" s="224" t="s">
        <v>160</v>
      </c>
      <c r="C47" s="169">
        <v>68565245</v>
      </c>
      <c r="D47" s="28">
        <v>41091</v>
      </c>
      <c r="E47" s="60">
        <v>41183</v>
      </c>
      <c r="F47" s="170">
        <v>41214</v>
      </c>
      <c r="G47" s="170">
        <v>41821</v>
      </c>
    </row>
    <row r="48" spans="1:7" ht="38.25" x14ac:dyDescent="0.2">
      <c r="A48" s="224" t="s">
        <v>142</v>
      </c>
      <c r="B48" s="224" t="s">
        <v>161</v>
      </c>
      <c r="C48" s="169">
        <f>288359767+30000000+383000000+600000000-10000000</f>
        <v>1291359767</v>
      </c>
      <c r="D48" s="28">
        <v>41091</v>
      </c>
      <c r="E48" s="60">
        <v>41183</v>
      </c>
      <c r="F48" s="170">
        <v>41214</v>
      </c>
      <c r="G48" s="170">
        <v>41821</v>
      </c>
    </row>
    <row r="49" spans="1:7" ht="38.25" x14ac:dyDescent="0.2">
      <c r="A49" s="224" t="s">
        <v>142</v>
      </c>
      <c r="B49" s="224" t="s">
        <v>162</v>
      </c>
      <c r="C49" s="169">
        <v>68565238</v>
      </c>
      <c r="D49" s="28">
        <v>41091</v>
      </c>
      <c r="E49" s="60">
        <v>41183</v>
      </c>
      <c r="F49" s="170">
        <v>41214</v>
      </c>
      <c r="G49" s="170">
        <v>41821</v>
      </c>
    </row>
    <row r="50" spans="1:7" ht="38.25" x14ac:dyDescent="0.2">
      <c r="A50" s="224" t="s">
        <v>142</v>
      </c>
      <c r="B50" s="224" t="s">
        <v>70</v>
      </c>
      <c r="C50" s="169">
        <v>548521859</v>
      </c>
      <c r="D50" s="28">
        <v>41091</v>
      </c>
      <c r="E50" s="60">
        <v>41183</v>
      </c>
      <c r="F50" s="170">
        <v>41214</v>
      </c>
      <c r="G50" s="170">
        <v>41821</v>
      </c>
    </row>
    <row r="51" spans="1:7" ht="38.25" x14ac:dyDescent="0.2">
      <c r="A51" s="224" t="s">
        <v>142</v>
      </c>
      <c r="B51" s="224" t="s">
        <v>163</v>
      </c>
      <c r="C51" s="169">
        <v>135883828</v>
      </c>
      <c r="D51" s="28">
        <v>41091</v>
      </c>
      <c r="E51" s="60">
        <v>41183</v>
      </c>
      <c r="F51" s="170">
        <v>41214</v>
      </c>
      <c r="G51" s="170">
        <v>41821</v>
      </c>
    </row>
    <row r="52" spans="1:7" ht="38.25" x14ac:dyDescent="0.2">
      <c r="A52" s="224" t="s">
        <v>142</v>
      </c>
      <c r="B52" s="224" t="s">
        <v>164</v>
      </c>
      <c r="C52" s="169">
        <v>68565238</v>
      </c>
      <c r="D52" s="28">
        <v>41091</v>
      </c>
      <c r="E52" s="60">
        <v>41183</v>
      </c>
      <c r="F52" s="170">
        <v>41214</v>
      </c>
      <c r="G52" s="170">
        <v>41821</v>
      </c>
    </row>
    <row r="53" spans="1:7" ht="38.25" x14ac:dyDescent="0.2">
      <c r="A53" s="224" t="s">
        <v>142</v>
      </c>
      <c r="B53" s="224" t="s">
        <v>165</v>
      </c>
      <c r="C53" s="169">
        <v>68565238</v>
      </c>
      <c r="D53" s="28">
        <v>41091</v>
      </c>
      <c r="E53" s="60">
        <v>41183</v>
      </c>
      <c r="F53" s="170">
        <v>41214</v>
      </c>
      <c r="G53" s="170">
        <v>41821</v>
      </c>
    </row>
    <row r="54" spans="1:7" ht="38.25" x14ac:dyDescent="0.2">
      <c r="A54" s="224" t="s">
        <v>142</v>
      </c>
      <c r="B54" s="224" t="s">
        <v>166</v>
      </c>
      <c r="C54" s="169">
        <v>68565238</v>
      </c>
      <c r="D54" s="28">
        <v>41091</v>
      </c>
      <c r="E54" s="60">
        <v>41183</v>
      </c>
      <c r="F54" s="170">
        <v>41214</v>
      </c>
      <c r="G54" s="170">
        <v>41821</v>
      </c>
    </row>
    <row r="55" spans="1:7" ht="38.25" x14ac:dyDescent="0.2">
      <c r="A55" s="224" t="s">
        <v>142</v>
      </c>
      <c r="B55" s="224" t="s">
        <v>167</v>
      </c>
      <c r="C55" s="169">
        <v>337427330</v>
      </c>
      <c r="D55" s="28">
        <v>41091</v>
      </c>
      <c r="E55" s="60">
        <v>41183</v>
      </c>
      <c r="F55" s="170">
        <v>41214</v>
      </c>
      <c r="G55" s="170">
        <v>41821</v>
      </c>
    </row>
    <row r="56" spans="1:7" ht="38.25" x14ac:dyDescent="0.2">
      <c r="A56" s="224" t="s">
        <v>142</v>
      </c>
      <c r="B56" s="224" t="s">
        <v>168</v>
      </c>
      <c r="C56" s="169">
        <v>68565238</v>
      </c>
      <c r="D56" s="28">
        <v>41091</v>
      </c>
      <c r="E56" s="60">
        <v>41183</v>
      </c>
      <c r="F56" s="170">
        <v>41214</v>
      </c>
      <c r="G56" s="170">
        <v>41821</v>
      </c>
    </row>
    <row r="57" spans="1:7" ht="38.25" x14ac:dyDescent="0.2">
      <c r="A57" s="224" t="s">
        <v>142</v>
      </c>
      <c r="B57" s="224" t="s">
        <v>169</v>
      </c>
      <c r="C57" s="169">
        <v>68565238</v>
      </c>
      <c r="D57" s="28">
        <v>41091</v>
      </c>
      <c r="E57" s="60">
        <v>41183</v>
      </c>
      <c r="F57" s="170">
        <v>41214</v>
      </c>
      <c r="G57" s="170">
        <v>41821</v>
      </c>
    </row>
    <row r="58" spans="1:7" ht="38.25" x14ac:dyDescent="0.2">
      <c r="A58" s="224" t="s">
        <v>142</v>
      </c>
      <c r="B58" s="224" t="s">
        <v>170</v>
      </c>
      <c r="C58" s="169">
        <v>68565238</v>
      </c>
      <c r="D58" s="28">
        <v>41091</v>
      </c>
      <c r="E58" s="60">
        <v>41183</v>
      </c>
      <c r="F58" s="170">
        <v>41214</v>
      </c>
      <c r="G58" s="170">
        <v>41821</v>
      </c>
    </row>
    <row r="59" spans="1:7" ht="38.25" x14ac:dyDescent="0.2">
      <c r="A59" s="224" t="s">
        <v>142</v>
      </c>
      <c r="B59" s="224" t="s">
        <v>171</v>
      </c>
      <c r="C59" s="169">
        <v>137130476</v>
      </c>
      <c r="D59" s="28">
        <v>41091</v>
      </c>
      <c r="E59" s="60">
        <v>41183</v>
      </c>
      <c r="F59" s="170">
        <v>41214</v>
      </c>
      <c r="G59" s="170">
        <v>41821</v>
      </c>
    </row>
    <row r="60" spans="1:7" ht="38.25" x14ac:dyDescent="0.2">
      <c r="A60" s="224" t="s">
        <v>142</v>
      </c>
      <c r="B60" s="224" t="s">
        <v>172</v>
      </c>
      <c r="C60" s="169">
        <v>68565238</v>
      </c>
      <c r="D60" s="28">
        <v>41091</v>
      </c>
      <c r="E60" s="60">
        <v>41183</v>
      </c>
      <c r="F60" s="170">
        <v>41214</v>
      </c>
      <c r="G60" s="170">
        <v>41821</v>
      </c>
    </row>
    <row r="61" spans="1:7" ht="38.25" x14ac:dyDescent="0.2">
      <c r="A61" s="224" t="s">
        <v>142</v>
      </c>
      <c r="B61" s="224" t="s">
        <v>173</v>
      </c>
      <c r="C61" s="169">
        <v>68565238</v>
      </c>
      <c r="D61" s="28">
        <v>41091</v>
      </c>
      <c r="E61" s="60">
        <v>41183</v>
      </c>
      <c r="F61" s="170">
        <v>41214</v>
      </c>
      <c r="G61" s="170">
        <v>41821</v>
      </c>
    </row>
    <row r="62" spans="1:7" ht="38.25" x14ac:dyDescent="0.2">
      <c r="A62" s="224" t="s">
        <v>142</v>
      </c>
      <c r="B62" s="224" t="s">
        <v>174</v>
      </c>
      <c r="C62" s="169">
        <v>68565238</v>
      </c>
      <c r="D62" s="28">
        <v>41091</v>
      </c>
      <c r="E62" s="60">
        <v>41183</v>
      </c>
      <c r="F62" s="170">
        <v>41214</v>
      </c>
      <c r="G62" s="170">
        <v>41821</v>
      </c>
    </row>
    <row r="63" spans="1:7" ht="38.25" x14ac:dyDescent="0.2">
      <c r="A63" s="224" t="s">
        <v>142</v>
      </c>
      <c r="B63" s="224" t="s">
        <v>175</v>
      </c>
      <c r="C63" s="169">
        <v>68565238</v>
      </c>
      <c r="D63" s="28">
        <v>41091</v>
      </c>
      <c r="E63" s="60">
        <v>41183</v>
      </c>
      <c r="F63" s="170">
        <v>41214</v>
      </c>
      <c r="G63" s="170">
        <v>41821</v>
      </c>
    </row>
    <row r="64" spans="1:7" ht="38.25" x14ac:dyDescent="0.2">
      <c r="A64" s="224" t="s">
        <v>142</v>
      </c>
      <c r="B64" s="224" t="s">
        <v>176</v>
      </c>
      <c r="C64" s="169">
        <v>242991228</v>
      </c>
      <c r="D64" s="28">
        <v>41091</v>
      </c>
      <c r="E64" s="60">
        <v>41183</v>
      </c>
      <c r="F64" s="170">
        <v>41214</v>
      </c>
      <c r="G64" s="170">
        <v>41821</v>
      </c>
    </row>
    <row r="65" spans="1:7" ht="38.25" x14ac:dyDescent="0.2">
      <c r="A65" s="224" t="s">
        <v>142</v>
      </c>
      <c r="B65" s="224" t="s">
        <v>40</v>
      </c>
      <c r="C65" s="169">
        <v>866300196</v>
      </c>
      <c r="D65" s="28">
        <v>41091</v>
      </c>
      <c r="E65" s="60">
        <v>41183</v>
      </c>
      <c r="F65" s="170">
        <v>41214</v>
      </c>
      <c r="G65" s="170">
        <v>41821</v>
      </c>
    </row>
    <row r="66" spans="1:7" ht="38.25" x14ac:dyDescent="0.2">
      <c r="A66" s="224" t="s">
        <v>142</v>
      </c>
      <c r="B66" s="224" t="s">
        <v>31</v>
      </c>
      <c r="C66" s="169">
        <v>694183660</v>
      </c>
      <c r="D66" s="28">
        <v>41091</v>
      </c>
      <c r="E66" s="60">
        <v>41183</v>
      </c>
      <c r="F66" s="170">
        <v>41214</v>
      </c>
      <c r="G66" s="170">
        <v>41821</v>
      </c>
    </row>
    <row r="67" spans="1:7" ht="38.25" x14ac:dyDescent="0.2">
      <c r="A67" s="224" t="s">
        <v>142</v>
      </c>
      <c r="B67" s="224" t="s">
        <v>39</v>
      </c>
      <c r="C67" s="169">
        <v>547275216</v>
      </c>
      <c r="D67" s="28">
        <v>41091</v>
      </c>
      <c r="E67" s="60">
        <v>41183</v>
      </c>
      <c r="F67" s="170">
        <v>41214</v>
      </c>
      <c r="G67" s="170">
        <v>41821</v>
      </c>
    </row>
    <row r="68" spans="1:7" ht="38.25" x14ac:dyDescent="0.2">
      <c r="A68" s="224" t="s">
        <v>142</v>
      </c>
      <c r="B68" s="224" t="s">
        <v>53</v>
      </c>
      <c r="C68" s="169">
        <v>510101972</v>
      </c>
      <c r="D68" s="28">
        <v>41091</v>
      </c>
      <c r="E68" s="60">
        <v>41183</v>
      </c>
      <c r="F68" s="170">
        <v>41214</v>
      </c>
      <c r="G68" s="170">
        <v>41821</v>
      </c>
    </row>
    <row r="69" spans="1:7" ht="38.25" x14ac:dyDescent="0.2">
      <c r="A69" s="224" t="s">
        <v>142</v>
      </c>
      <c r="B69" s="224" t="s">
        <v>36</v>
      </c>
      <c r="C69" s="169">
        <f>1022835672+16000000</f>
        <v>1038835672</v>
      </c>
      <c r="D69" s="28">
        <v>41091</v>
      </c>
      <c r="E69" s="60">
        <v>41183</v>
      </c>
      <c r="F69" s="170">
        <v>41214</v>
      </c>
      <c r="G69" s="170">
        <v>41821</v>
      </c>
    </row>
    <row r="70" spans="1:7" ht="38.25" x14ac:dyDescent="0.2">
      <c r="A70" s="224" t="s">
        <v>142</v>
      </c>
      <c r="B70" s="224" t="s">
        <v>54</v>
      </c>
      <c r="C70" s="169">
        <f>672312823-70000000</f>
        <v>602312823</v>
      </c>
      <c r="D70" s="28">
        <v>41091</v>
      </c>
      <c r="E70" s="60">
        <v>41183</v>
      </c>
      <c r="F70" s="170">
        <v>41214</v>
      </c>
      <c r="G70" s="170">
        <v>41821</v>
      </c>
    </row>
    <row r="71" spans="1:7" ht="38.25" x14ac:dyDescent="0.2">
      <c r="A71" s="224" t="s">
        <v>142</v>
      </c>
      <c r="B71" s="224" t="s">
        <v>32</v>
      </c>
      <c r="C71" s="169">
        <v>792880424</v>
      </c>
      <c r="D71" s="28">
        <v>41091</v>
      </c>
      <c r="E71" s="60">
        <v>41183</v>
      </c>
      <c r="F71" s="170">
        <v>41214</v>
      </c>
      <c r="G71" s="170">
        <v>41821</v>
      </c>
    </row>
    <row r="72" spans="1:7" ht="38.25" x14ac:dyDescent="0.2">
      <c r="A72" s="224" t="s">
        <v>142</v>
      </c>
      <c r="B72" s="224" t="s">
        <v>55</v>
      </c>
      <c r="C72" s="169">
        <v>683159040</v>
      </c>
      <c r="D72" s="28">
        <v>41091</v>
      </c>
      <c r="E72" s="60">
        <v>41183</v>
      </c>
      <c r="F72" s="170">
        <v>41214</v>
      </c>
      <c r="G72" s="170">
        <v>41821</v>
      </c>
    </row>
    <row r="73" spans="1:7" ht="38.25" x14ac:dyDescent="0.2">
      <c r="A73" s="224" t="s">
        <v>142</v>
      </c>
      <c r="B73" s="224" t="s">
        <v>177</v>
      </c>
      <c r="C73" s="169">
        <v>68565245</v>
      </c>
      <c r="D73" s="28">
        <v>41091</v>
      </c>
      <c r="E73" s="60">
        <v>41183</v>
      </c>
      <c r="F73" s="170">
        <v>41214</v>
      </c>
      <c r="G73" s="170">
        <v>41821</v>
      </c>
    </row>
    <row r="74" spans="1:7" ht="38.25" x14ac:dyDescent="0.2">
      <c r="A74" s="224" t="s">
        <v>142</v>
      </c>
      <c r="B74" s="224" t="s">
        <v>178</v>
      </c>
      <c r="C74" s="169">
        <v>68565245</v>
      </c>
      <c r="D74" s="28">
        <v>41091</v>
      </c>
      <c r="E74" s="60">
        <v>41183</v>
      </c>
      <c r="F74" s="170">
        <v>41214</v>
      </c>
      <c r="G74" s="170">
        <v>41821</v>
      </c>
    </row>
    <row r="75" spans="1:7" ht="38.25" x14ac:dyDescent="0.2">
      <c r="A75" s="224" t="s">
        <v>142</v>
      </c>
      <c r="B75" s="224" t="s">
        <v>179</v>
      </c>
      <c r="C75" s="169">
        <v>68565245</v>
      </c>
      <c r="D75" s="28">
        <v>41091</v>
      </c>
      <c r="E75" s="60">
        <v>41183</v>
      </c>
      <c r="F75" s="170">
        <v>41214</v>
      </c>
      <c r="G75" s="170">
        <v>41821</v>
      </c>
    </row>
    <row r="76" spans="1:7" ht="38.25" x14ac:dyDescent="0.2">
      <c r="A76" s="224" t="s">
        <v>142</v>
      </c>
      <c r="B76" s="224" t="s">
        <v>180</v>
      </c>
      <c r="C76" s="169">
        <f>137130476-20000000</f>
        <v>117130476</v>
      </c>
      <c r="D76" s="28">
        <v>41091</v>
      </c>
      <c r="E76" s="60">
        <v>41183</v>
      </c>
      <c r="F76" s="170">
        <v>41214</v>
      </c>
      <c r="G76" s="170">
        <v>41821</v>
      </c>
    </row>
    <row r="77" spans="1:7" ht="38.25" x14ac:dyDescent="0.2">
      <c r="A77" s="224" t="s">
        <v>142</v>
      </c>
      <c r="B77" s="224" t="s">
        <v>181</v>
      </c>
      <c r="C77" s="169">
        <v>68565245</v>
      </c>
      <c r="D77" s="28">
        <v>41091</v>
      </c>
      <c r="E77" s="60">
        <v>41183</v>
      </c>
      <c r="F77" s="170">
        <v>41214</v>
      </c>
      <c r="G77" s="170">
        <v>41821</v>
      </c>
    </row>
    <row r="78" spans="1:7" ht="38.25" x14ac:dyDescent="0.2">
      <c r="A78" s="224" t="s">
        <v>142</v>
      </c>
      <c r="B78" s="224" t="s">
        <v>182</v>
      </c>
      <c r="C78" s="169">
        <v>68565245</v>
      </c>
      <c r="D78" s="28">
        <v>41091</v>
      </c>
      <c r="E78" s="60">
        <v>41183</v>
      </c>
      <c r="F78" s="170">
        <v>41214</v>
      </c>
      <c r="G78" s="170">
        <v>41821</v>
      </c>
    </row>
    <row r="79" spans="1:7" ht="38.25" x14ac:dyDescent="0.2">
      <c r="A79" s="224" t="s">
        <v>142</v>
      </c>
      <c r="B79" s="224" t="s">
        <v>45</v>
      </c>
      <c r="C79" s="169">
        <v>68565245</v>
      </c>
      <c r="D79" s="28">
        <v>41091</v>
      </c>
      <c r="E79" s="60">
        <v>41183</v>
      </c>
      <c r="F79" s="170">
        <v>41214</v>
      </c>
      <c r="G79" s="170">
        <v>41821</v>
      </c>
    </row>
    <row r="80" spans="1:7" ht="38.25" x14ac:dyDescent="0.2">
      <c r="A80" s="224" t="s">
        <v>142</v>
      </c>
      <c r="B80" s="224" t="s">
        <v>183</v>
      </c>
      <c r="C80" s="169">
        <f>164642489+45000000</f>
        <v>209642489</v>
      </c>
      <c r="D80" s="28">
        <v>41091</v>
      </c>
      <c r="E80" s="60">
        <v>41183</v>
      </c>
      <c r="F80" s="170">
        <v>41214</v>
      </c>
      <c r="G80" s="170">
        <v>41821</v>
      </c>
    </row>
    <row r="81" spans="1:7" ht="38.25" x14ac:dyDescent="0.2">
      <c r="A81" s="224" t="s">
        <v>142</v>
      </c>
      <c r="B81" s="224" t="s">
        <v>33</v>
      </c>
      <c r="C81" s="169">
        <v>68565238</v>
      </c>
      <c r="D81" s="28">
        <v>41091</v>
      </c>
      <c r="E81" s="60">
        <v>41183</v>
      </c>
      <c r="F81" s="170">
        <v>41214</v>
      </c>
      <c r="G81" s="170">
        <v>41821</v>
      </c>
    </row>
    <row r="82" spans="1:7" ht="38.25" x14ac:dyDescent="0.2">
      <c r="A82" s="224" t="s">
        <v>142</v>
      </c>
      <c r="B82" s="224" t="s">
        <v>56</v>
      </c>
      <c r="C82" s="169">
        <v>815224535</v>
      </c>
      <c r="D82" s="28">
        <v>41091</v>
      </c>
      <c r="E82" s="60">
        <v>41183</v>
      </c>
      <c r="F82" s="170">
        <v>41214</v>
      </c>
      <c r="G82" s="170">
        <v>41821</v>
      </c>
    </row>
    <row r="83" spans="1:7" ht="38.25" x14ac:dyDescent="0.2">
      <c r="A83" s="224" t="s">
        <v>142</v>
      </c>
      <c r="B83" s="224" t="s">
        <v>57</v>
      </c>
      <c r="C83" s="169">
        <v>137130476</v>
      </c>
      <c r="D83" s="28">
        <v>41091</v>
      </c>
      <c r="E83" s="60">
        <v>41183</v>
      </c>
      <c r="F83" s="170">
        <v>41214</v>
      </c>
      <c r="G83" s="170">
        <v>41821</v>
      </c>
    </row>
    <row r="84" spans="1:7" ht="38.25" x14ac:dyDescent="0.2">
      <c r="A84" s="224" t="s">
        <v>142</v>
      </c>
      <c r="B84" s="224" t="s">
        <v>184</v>
      </c>
      <c r="C84" s="169">
        <v>205695703</v>
      </c>
      <c r="D84" s="28">
        <v>41091</v>
      </c>
      <c r="E84" s="60">
        <v>41183</v>
      </c>
      <c r="F84" s="170">
        <v>41214</v>
      </c>
      <c r="G84" s="170">
        <v>41821</v>
      </c>
    </row>
    <row r="85" spans="1:7" ht="38.25" x14ac:dyDescent="0.2">
      <c r="A85" s="224" t="s">
        <v>142</v>
      </c>
      <c r="B85" s="224" t="s">
        <v>185</v>
      </c>
      <c r="C85" s="169">
        <v>440290112</v>
      </c>
      <c r="D85" s="28">
        <v>41091</v>
      </c>
      <c r="E85" s="60">
        <v>41183</v>
      </c>
      <c r="F85" s="170">
        <v>41214</v>
      </c>
      <c r="G85" s="170">
        <v>41821</v>
      </c>
    </row>
    <row r="86" spans="1:7" ht="38.25" x14ac:dyDescent="0.2">
      <c r="A86" s="224" t="s">
        <v>142</v>
      </c>
      <c r="B86" s="224" t="s">
        <v>186</v>
      </c>
      <c r="C86" s="169">
        <v>68565238</v>
      </c>
      <c r="D86" s="28">
        <v>41091</v>
      </c>
      <c r="E86" s="60">
        <v>41183</v>
      </c>
      <c r="F86" s="170">
        <v>41214</v>
      </c>
      <c r="G86" s="170">
        <v>41821</v>
      </c>
    </row>
    <row r="87" spans="1:7" ht="38.25" x14ac:dyDescent="0.2">
      <c r="A87" s="224" t="s">
        <v>142</v>
      </c>
      <c r="B87" s="224" t="s">
        <v>187</v>
      </c>
      <c r="C87" s="169">
        <v>68565238</v>
      </c>
      <c r="D87" s="28">
        <v>41091</v>
      </c>
      <c r="E87" s="60">
        <v>41183</v>
      </c>
      <c r="F87" s="170">
        <v>41214</v>
      </c>
      <c r="G87" s="170">
        <v>41821</v>
      </c>
    </row>
    <row r="88" spans="1:7" ht="38.25" x14ac:dyDescent="0.2">
      <c r="A88" s="224" t="s">
        <v>142</v>
      </c>
      <c r="B88" s="224" t="s">
        <v>188</v>
      </c>
      <c r="C88" s="169">
        <v>68565238</v>
      </c>
      <c r="D88" s="28">
        <v>41091</v>
      </c>
      <c r="E88" s="60">
        <v>41183</v>
      </c>
      <c r="F88" s="170">
        <v>41214</v>
      </c>
      <c r="G88" s="170">
        <v>41821</v>
      </c>
    </row>
    <row r="89" spans="1:7" ht="38.25" x14ac:dyDescent="0.2">
      <c r="A89" s="224" t="s">
        <v>142</v>
      </c>
      <c r="B89" s="224" t="s">
        <v>189</v>
      </c>
      <c r="C89" s="169">
        <f>313939912+62000000</f>
        <v>375939912</v>
      </c>
      <c r="D89" s="28">
        <v>41091</v>
      </c>
      <c r="E89" s="60">
        <v>41183</v>
      </c>
      <c r="F89" s="170">
        <v>41214</v>
      </c>
      <c r="G89" s="170">
        <v>41821</v>
      </c>
    </row>
    <row r="90" spans="1:7" ht="38.25" x14ac:dyDescent="0.2">
      <c r="A90" s="224" t="s">
        <v>142</v>
      </c>
      <c r="B90" s="224" t="s">
        <v>58</v>
      </c>
      <c r="C90" s="169">
        <f>1277385455-70000000</f>
        <v>1207385455</v>
      </c>
      <c r="D90" s="28">
        <v>41091</v>
      </c>
      <c r="E90" s="60">
        <v>41183</v>
      </c>
      <c r="F90" s="170">
        <v>41214</v>
      </c>
      <c r="G90" s="170">
        <v>41821</v>
      </c>
    </row>
    <row r="91" spans="1:7" ht="38.25" x14ac:dyDescent="0.2">
      <c r="A91" s="224" t="s">
        <v>142</v>
      </c>
      <c r="B91" s="224" t="s">
        <v>19</v>
      </c>
      <c r="C91" s="169">
        <v>961389071</v>
      </c>
      <c r="D91" s="28">
        <v>41091</v>
      </c>
      <c r="E91" s="60">
        <v>41183</v>
      </c>
      <c r="F91" s="170">
        <v>41214</v>
      </c>
      <c r="G91" s="170">
        <v>41821</v>
      </c>
    </row>
    <row r="92" spans="1:7" ht="38.25" x14ac:dyDescent="0.2">
      <c r="A92" s="224" t="s">
        <v>142</v>
      </c>
      <c r="B92" s="224" t="s">
        <v>59</v>
      </c>
      <c r="C92" s="169">
        <f>679340707-70000000</f>
        <v>609340707</v>
      </c>
      <c r="D92" s="28">
        <v>41091</v>
      </c>
      <c r="E92" s="60">
        <v>41183</v>
      </c>
      <c r="F92" s="170">
        <v>41214</v>
      </c>
      <c r="G92" s="170">
        <v>41821</v>
      </c>
    </row>
    <row r="93" spans="1:7" ht="38.25" x14ac:dyDescent="0.2">
      <c r="A93" s="224" t="s">
        <v>142</v>
      </c>
      <c r="B93" s="224" t="s">
        <v>71</v>
      </c>
      <c r="C93" s="169">
        <v>408898116</v>
      </c>
      <c r="D93" s="28">
        <v>41091</v>
      </c>
      <c r="E93" s="60">
        <v>41183</v>
      </c>
      <c r="F93" s="170">
        <v>41214</v>
      </c>
      <c r="G93" s="170">
        <v>41821</v>
      </c>
    </row>
    <row r="94" spans="1:7" ht="38.25" x14ac:dyDescent="0.2">
      <c r="A94" s="224" t="s">
        <v>142</v>
      </c>
      <c r="B94" s="224" t="s">
        <v>190</v>
      </c>
      <c r="C94" s="169">
        <v>68565245</v>
      </c>
      <c r="D94" s="28">
        <v>41091</v>
      </c>
      <c r="E94" s="60">
        <v>41183</v>
      </c>
      <c r="F94" s="170">
        <v>41214</v>
      </c>
      <c r="G94" s="170">
        <v>41821</v>
      </c>
    </row>
    <row r="95" spans="1:7" ht="38.25" x14ac:dyDescent="0.2">
      <c r="A95" s="224" t="s">
        <v>142</v>
      </c>
      <c r="B95" s="224" t="s">
        <v>191</v>
      </c>
      <c r="C95" s="169">
        <v>68565245</v>
      </c>
      <c r="D95" s="28">
        <v>41091</v>
      </c>
      <c r="E95" s="60">
        <v>41183</v>
      </c>
      <c r="F95" s="170">
        <v>41214</v>
      </c>
      <c r="G95" s="170">
        <v>41821</v>
      </c>
    </row>
    <row r="96" spans="1:7" ht="38.25" x14ac:dyDescent="0.2">
      <c r="A96" s="224" t="s">
        <v>142</v>
      </c>
      <c r="B96" s="224" t="s">
        <v>192</v>
      </c>
      <c r="C96" s="169">
        <v>68565245</v>
      </c>
      <c r="D96" s="28">
        <v>41091</v>
      </c>
      <c r="E96" s="60">
        <v>41183</v>
      </c>
      <c r="F96" s="170">
        <v>41214</v>
      </c>
      <c r="G96" s="170">
        <v>41821</v>
      </c>
    </row>
    <row r="97" spans="1:7" ht="38.25" x14ac:dyDescent="0.2">
      <c r="A97" s="224" t="s">
        <v>142</v>
      </c>
      <c r="B97" s="224" t="s">
        <v>193</v>
      </c>
      <c r="C97" s="169">
        <v>68565245</v>
      </c>
      <c r="D97" s="28">
        <v>41091</v>
      </c>
      <c r="E97" s="60">
        <v>41183</v>
      </c>
      <c r="F97" s="170">
        <v>41214</v>
      </c>
      <c r="G97" s="170">
        <v>41821</v>
      </c>
    </row>
    <row r="98" spans="1:7" ht="38.25" x14ac:dyDescent="0.2">
      <c r="A98" s="224" t="s">
        <v>142</v>
      </c>
      <c r="B98" s="224" t="s">
        <v>194</v>
      </c>
      <c r="C98" s="169">
        <v>68565245</v>
      </c>
      <c r="D98" s="28">
        <v>41091</v>
      </c>
      <c r="E98" s="60">
        <v>41183</v>
      </c>
      <c r="F98" s="170">
        <v>41214</v>
      </c>
      <c r="G98" s="170">
        <v>41821</v>
      </c>
    </row>
    <row r="99" spans="1:7" ht="25.5" x14ac:dyDescent="0.2">
      <c r="A99" s="224" t="s">
        <v>195</v>
      </c>
      <c r="B99" s="224" t="s">
        <v>21</v>
      </c>
      <c r="C99" s="169">
        <v>36000000</v>
      </c>
      <c r="D99" s="28">
        <v>41091</v>
      </c>
      <c r="E99" s="170">
        <v>41061</v>
      </c>
      <c r="F99" s="170">
        <v>41091</v>
      </c>
      <c r="G99" s="170">
        <v>41244</v>
      </c>
    </row>
    <row r="100" spans="1:7" ht="25.5" customHeight="1" x14ac:dyDescent="0.2">
      <c r="A100" s="224" t="s">
        <v>196</v>
      </c>
      <c r="B100" s="224" t="s">
        <v>17</v>
      </c>
      <c r="C100" s="169">
        <f>1178880112-70000000</f>
        <v>1108880112</v>
      </c>
      <c r="D100" s="28">
        <v>41091</v>
      </c>
      <c r="E100" s="60">
        <v>41183</v>
      </c>
      <c r="F100" s="170">
        <v>41214</v>
      </c>
      <c r="G100" s="170">
        <v>41821</v>
      </c>
    </row>
    <row r="101" spans="1:7" ht="25.5" x14ac:dyDescent="0.2">
      <c r="A101" s="224" t="s">
        <v>196</v>
      </c>
      <c r="B101" s="224" t="s">
        <v>68</v>
      </c>
      <c r="C101" s="169">
        <v>342826168</v>
      </c>
      <c r="D101" s="28">
        <v>41091</v>
      </c>
      <c r="E101" s="60">
        <v>41183</v>
      </c>
      <c r="F101" s="170">
        <v>41214</v>
      </c>
      <c r="G101" s="170">
        <v>41821</v>
      </c>
    </row>
    <row r="102" spans="1:7" ht="25.5" x14ac:dyDescent="0.2">
      <c r="A102" s="224" t="s">
        <v>196</v>
      </c>
      <c r="B102" s="224" t="s">
        <v>18</v>
      </c>
      <c r="C102" s="169">
        <v>68565245</v>
      </c>
      <c r="D102" s="28">
        <v>41091</v>
      </c>
      <c r="E102" s="60">
        <v>41183</v>
      </c>
      <c r="F102" s="170">
        <v>41214</v>
      </c>
      <c r="G102" s="170">
        <v>41821</v>
      </c>
    </row>
    <row r="103" spans="1:7" ht="25.5" x14ac:dyDescent="0.2">
      <c r="A103" s="224" t="s">
        <v>196</v>
      </c>
      <c r="B103" s="224" t="s">
        <v>197</v>
      </c>
      <c r="C103" s="169">
        <v>137130476</v>
      </c>
      <c r="D103" s="28">
        <v>41091</v>
      </c>
      <c r="E103" s="60">
        <v>41183</v>
      </c>
      <c r="F103" s="170">
        <v>41214</v>
      </c>
      <c r="G103" s="170">
        <v>41821</v>
      </c>
    </row>
    <row r="104" spans="1:7" ht="25.5" x14ac:dyDescent="0.2">
      <c r="A104" s="224" t="s">
        <v>196</v>
      </c>
      <c r="B104" s="224" t="s">
        <v>198</v>
      </c>
      <c r="C104" s="169">
        <v>342826168</v>
      </c>
      <c r="D104" s="28">
        <v>41091</v>
      </c>
      <c r="E104" s="60">
        <v>41183</v>
      </c>
      <c r="F104" s="170">
        <v>41214</v>
      </c>
      <c r="G104" s="170">
        <v>41821</v>
      </c>
    </row>
    <row r="105" spans="1:7" ht="25.5" x14ac:dyDescent="0.2">
      <c r="A105" s="224" t="s">
        <v>196</v>
      </c>
      <c r="B105" s="224" t="s">
        <v>28</v>
      </c>
      <c r="C105" s="169">
        <f>205695703-30000000</f>
        <v>175695703</v>
      </c>
      <c r="D105" s="28">
        <v>41091</v>
      </c>
      <c r="E105" s="60">
        <v>41183</v>
      </c>
      <c r="F105" s="170">
        <v>41214</v>
      </c>
      <c r="G105" s="170">
        <v>41821</v>
      </c>
    </row>
    <row r="106" spans="1:7" x14ac:dyDescent="0.2">
      <c r="A106" s="224" t="s">
        <v>196</v>
      </c>
      <c r="B106" s="224" t="s">
        <v>199</v>
      </c>
      <c r="C106" s="169">
        <f>137130476-20000000</f>
        <v>117130476</v>
      </c>
      <c r="D106" s="28">
        <v>41091</v>
      </c>
      <c r="E106" s="60">
        <v>41183</v>
      </c>
      <c r="F106" s="170">
        <v>41214</v>
      </c>
      <c r="G106" s="170">
        <v>41821</v>
      </c>
    </row>
    <row r="107" spans="1:7" ht="25.5" x14ac:dyDescent="0.2">
      <c r="A107" s="224" t="s">
        <v>196</v>
      </c>
      <c r="B107" s="224" t="s">
        <v>51</v>
      </c>
      <c r="C107" s="169">
        <v>137130476</v>
      </c>
      <c r="D107" s="28">
        <v>41091</v>
      </c>
      <c r="E107" s="60">
        <v>41183</v>
      </c>
      <c r="F107" s="170">
        <v>41214</v>
      </c>
      <c r="G107" s="170">
        <v>41821</v>
      </c>
    </row>
    <row r="108" spans="1:7" ht="25.5" x14ac:dyDescent="0.2">
      <c r="A108" s="224" t="s">
        <v>196</v>
      </c>
      <c r="B108" s="224" t="s">
        <v>149</v>
      </c>
      <c r="C108" s="169">
        <f>342826168-55000000</f>
        <v>287826168</v>
      </c>
      <c r="D108" s="28">
        <v>41091</v>
      </c>
      <c r="E108" s="60">
        <v>41183</v>
      </c>
      <c r="F108" s="170">
        <v>41214</v>
      </c>
      <c r="G108" s="170">
        <v>41821</v>
      </c>
    </row>
    <row r="109" spans="1:7" ht="25.5" x14ac:dyDescent="0.2">
      <c r="A109" s="224" t="s">
        <v>196</v>
      </c>
      <c r="B109" s="224" t="s">
        <v>200</v>
      </c>
      <c r="C109" s="169">
        <f>137130476-23000000</f>
        <v>114130476</v>
      </c>
      <c r="D109" s="28">
        <v>41091</v>
      </c>
      <c r="E109" s="60">
        <v>41183</v>
      </c>
      <c r="F109" s="170">
        <v>41214</v>
      </c>
      <c r="G109" s="170">
        <v>41821</v>
      </c>
    </row>
    <row r="110" spans="1:7" ht="25.5" x14ac:dyDescent="0.2">
      <c r="A110" s="224" t="s">
        <v>196</v>
      </c>
      <c r="B110" s="224" t="s">
        <v>150</v>
      </c>
      <c r="C110" s="169">
        <v>68565245</v>
      </c>
      <c r="D110" s="28">
        <v>41091</v>
      </c>
      <c r="E110" s="60">
        <v>41183</v>
      </c>
      <c r="F110" s="170">
        <v>41214</v>
      </c>
      <c r="G110" s="170">
        <v>41821</v>
      </c>
    </row>
    <row r="111" spans="1:7" ht="25.5" x14ac:dyDescent="0.2">
      <c r="A111" s="224" t="s">
        <v>196</v>
      </c>
      <c r="B111" s="224" t="s">
        <v>201</v>
      </c>
      <c r="C111" s="169">
        <f>137130476-22000000</f>
        <v>115130476</v>
      </c>
      <c r="D111" s="28">
        <v>41091</v>
      </c>
      <c r="E111" s="60">
        <v>41183</v>
      </c>
      <c r="F111" s="170">
        <v>41214</v>
      </c>
      <c r="G111" s="170">
        <v>41821</v>
      </c>
    </row>
    <row r="112" spans="1:7" ht="25.5" x14ac:dyDescent="0.2">
      <c r="A112" s="224" t="s">
        <v>196</v>
      </c>
      <c r="B112" s="224" t="s">
        <v>202</v>
      </c>
      <c r="C112" s="169">
        <v>68565245</v>
      </c>
      <c r="D112" s="28">
        <v>41091</v>
      </c>
      <c r="E112" s="60">
        <v>41183</v>
      </c>
      <c r="F112" s="170">
        <v>41214</v>
      </c>
      <c r="G112" s="170">
        <v>41821</v>
      </c>
    </row>
    <row r="113" spans="1:7" ht="25.5" x14ac:dyDescent="0.2">
      <c r="A113" s="224" t="s">
        <v>196</v>
      </c>
      <c r="B113" s="224" t="s">
        <v>61</v>
      </c>
      <c r="C113" s="169">
        <f>342826156-55000000</f>
        <v>287826156</v>
      </c>
      <c r="D113" s="28">
        <v>41091</v>
      </c>
      <c r="E113" s="60">
        <v>41183</v>
      </c>
      <c r="F113" s="170">
        <v>41214</v>
      </c>
      <c r="G113" s="170">
        <v>41821</v>
      </c>
    </row>
    <row r="114" spans="1:7" ht="25.5" x14ac:dyDescent="0.2">
      <c r="A114" s="224" t="s">
        <v>196</v>
      </c>
      <c r="B114" s="224" t="s">
        <v>203</v>
      </c>
      <c r="C114" s="169">
        <v>134970940</v>
      </c>
      <c r="D114" s="28">
        <v>41091</v>
      </c>
      <c r="E114" s="60">
        <v>41183</v>
      </c>
      <c r="F114" s="170">
        <v>41214</v>
      </c>
      <c r="G114" s="170">
        <v>41821</v>
      </c>
    </row>
    <row r="115" spans="1:7" ht="25.5" x14ac:dyDescent="0.2">
      <c r="A115" s="224" t="s">
        <v>196</v>
      </c>
      <c r="B115" s="224" t="s">
        <v>29</v>
      </c>
      <c r="C115" s="169">
        <f>205695703-33000000</f>
        <v>172695703</v>
      </c>
      <c r="D115" s="28">
        <v>41091</v>
      </c>
      <c r="E115" s="60">
        <v>41183</v>
      </c>
      <c r="F115" s="170">
        <v>41214</v>
      </c>
      <c r="G115" s="170">
        <v>41821</v>
      </c>
    </row>
    <row r="116" spans="1:7" ht="25.5" x14ac:dyDescent="0.2">
      <c r="A116" s="224" t="s">
        <v>196</v>
      </c>
      <c r="B116" s="224" t="s">
        <v>204</v>
      </c>
      <c r="C116" s="169">
        <v>68565238</v>
      </c>
      <c r="D116" s="28">
        <v>41091</v>
      </c>
      <c r="E116" s="60">
        <v>41183</v>
      </c>
      <c r="F116" s="170">
        <v>41214</v>
      </c>
      <c r="G116" s="170">
        <v>41821</v>
      </c>
    </row>
    <row r="117" spans="1:7" ht="25.5" x14ac:dyDescent="0.2">
      <c r="A117" s="224" t="s">
        <v>196</v>
      </c>
      <c r="B117" s="224" t="s">
        <v>205</v>
      </c>
      <c r="C117" s="169">
        <v>68565238</v>
      </c>
      <c r="D117" s="28">
        <v>41091</v>
      </c>
      <c r="E117" s="60">
        <v>41183</v>
      </c>
      <c r="F117" s="170">
        <v>41214</v>
      </c>
      <c r="G117" s="170">
        <v>41821</v>
      </c>
    </row>
    <row r="118" spans="1:7" ht="25.5" x14ac:dyDescent="0.2">
      <c r="A118" s="224" t="s">
        <v>196</v>
      </c>
      <c r="B118" s="224" t="s">
        <v>206</v>
      </c>
      <c r="C118" s="169">
        <v>137130476</v>
      </c>
      <c r="D118" s="28">
        <v>41091</v>
      </c>
      <c r="E118" s="60">
        <v>41183</v>
      </c>
      <c r="F118" s="170">
        <v>41214</v>
      </c>
      <c r="G118" s="170">
        <v>41821</v>
      </c>
    </row>
    <row r="119" spans="1:7" x14ac:dyDescent="0.2">
      <c r="A119" s="224" t="s">
        <v>196</v>
      </c>
      <c r="B119" s="224" t="s">
        <v>207</v>
      </c>
      <c r="C119" s="169">
        <v>68565238</v>
      </c>
      <c r="D119" s="28">
        <v>41091</v>
      </c>
      <c r="E119" s="60">
        <v>41183</v>
      </c>
      <c r="F119" s="170">
        <v>41214</v>
      </c>
      <c r="G119" s="170">
        <v>41821</v>
      </c>
    </row>
    <row r="120" spans="1:7" ht="25.5" x14ac:dyDescent="0.2">
      <c r="A120" s="224" t="s">
        <v>196</v>
      </c>
      <c r="B120" s="224" t="s">
        <v>30</v>
      </c>
      <c r="C120" s="169">
        <v>68565238</v>
      </c>
      <c r="D120" s="28">
        <v>41091</v>
      </c>
      <c r="E120" s="60">
        <v>41183</v>
      </c>
      <c r="F120" s="170">
        <v>41214</v>
      </c>
      <c r="G120" s="170">
        <v>41821</v>
      </c>
    </row>
    <row r="121" spans="1:7" x14ac:dyDescent="0.2">
      <c r="A121" s="224" t="s">
        <v>196</v>
      </c>
      <c r="B121" s="224" t="s">
        <v>40</v>
      </c>
      <c r="C121" s="169">
        <v>342826168</v>
      </c>
      <c r="D121" s="28">
        <v>41091</v>
      </c>
      <c r="E121" s="60">
        <v>41183</v>
      </c>
      <c r="F121" s="170">
        <v>41214</v>
      </c>
      <c r="G121" s="170">
        <v>41821</v>
      </c>
    </row>
    <row r="122" spans="1:7" ht="25.5" x14ac:dyDescent="0.2">
      <c r="A122" s="224" t="s">
        <v>196</v>
      </c>
      <c r="B122" s="224" t="s">
        <v>36</v>
      </c>
      <c r="C122" s="169">
        <v>68565245</v>
      </c>
      <c r="D122" s="28">
        <v>41091</v>
      </c>
      <c r="E122" s="60">
        <v>41183</v>
      </c>
      <c r="F122" s="170">
        <v>41214</v>
      </c>
      <c r="G122" s="170">
        <v>41821</v>
      </c>
    </row>
    <row r="123" spans="1:7" ht="25.5" x14ac:dyDescent="0.2">
      <c r="A123" s="224" t="s">
        <v>196</v>
      </c>
      <c r="B123" s="224" t="s">
        <v>33</v>
      </c>
      <c r="C123" s="169">
        <v>137130476</v>
      </c>
      <c r="D123" s="28">
        <v>41091</v>
      </c>
      <c r="E123" s="60">
        <v>41183</v>
      </c>
      <c r="F123" s="170">
        <v>41214</v>
      </c>
      <c r="G123" s="170">
        <v>41821</v>
      </c>
    </row>
    <row r="124" spans="1:7" ht="25.5" x14ac:dyDescent="0.2">
      <c r="A124" s="224" t="s">
        <v>196</v>
      </c>
      <c r="B124" s="224" t="s">
        <v>208</v>
      </c>
      <c r="C124" s="169">
        <v>68565238</v>
      </c>
      <c r="D124" s="28">
        <v>41091</v>
      </c>
      <c r="E124" s="60">
        <v>41183</v>
      </c>
      <c r="F124" s="170">
        <v>41214</v>
      </c>
      <c r="G124" s="170">
        <v>41821</v>
      </c>
    </row>
    <row r="125" spans="1:7" ht="25.5" x14ac:dyDescent="0.2">
      <c r="A125" s="224" t="s">
        <v>196</v>
      </c>
      <c r="B125" s="224" t="s">
        <v>56</v>
      </c>
      <c r="C125" s="169">
        <v>68565238</v>
      </c>
      <c r="D125" s="28">
        <v>41091</v>
      </c>
      <c r="E125" s="60">
        <v>41183</v>
      </c>
      <c r="F125" s="170">
        <v>41214</v>
      </c>
      <c r="G125" s="170">
        <v>41821</v>
      </c>
    </row>
    <row r="126" spans="1:7" ht="25.5" x14ac:dyDescent="0.2">
      <c r="A126" s="224" t="s">
        <v>196</v>
      </c>
      <c r="B126" s="224" t="s">
        <v>209</v>
      </c>
      <c r="C126" s="169">
        <v>68565238</v>
      </c>
      <c r="D126" s="28">
        <v>41091</v>
      </c>
      <c r="E126" s="60">
        <v>41183</v>
      </c>
      <c r="F126" s="170">
        <v>41214</v>
      </c>
      <c r="G126" s="170">
        <v>41821</v>
      </c>
    </row>
    <row r="127" spans="1:7" ht="25.5" x14ac:dyDescent="0.2">
      <c r="A127" s="224" t="s">
        <v>196</v>
      </c>
      <c r="B127" s="224" t="s">
        <v>210</v>
      </c>
      <c r="C127" s="169">
        <v>137130476</v>
      </c>
      <c r="D127" s="28">
        <v>41091</v>
      </c>
      <c r="E127" s="60">
        <v>41183</v>
      </c>
      <c r="F127" s="170">
        <v>41214</v>
      </c>
      <c r="G127" s="170">
        <v>41821</v>
      </c>
    </row>
    <row r="128" spans="1:7" ht="25.5" x14ac:dyDescent="0.2">
      <c r="A128" s="224" t="s">
        <v>196</v>
      </c>
      <c r="B128" s="224" t="s">
        <v>57</v>
      </c>
      <c r="C128" s="169">
        <v>68565238</v>
      </c>
      <c r="D128" s="28">
        <v>41091</v>
      </c>
      <c r="E128" s="60">
        <v>41183</v>
      </c>
      <c r="F128" s="170">
        <v>41214</v>
      </c>
      <c r="G128" s="170">
        <v>41821</v>
      </c>
    </row>
    <row r="129" spans="1:8" ht="25.5" x14ac:dyDescent="0.2">
      <c r="A129" s="224" t="s">
        <v>196</v>
      </c>
      <c r="B129" s="224" t="s">
        <v>184</v>
      </c>
      <c r="C129" s="169">
        <v>68565238</v>
      </c>
      <c r="D129" s="28">
        <v>41091</v>
      </c>
      <c r="E129" s="60">
        <v>41183</v>
      </c>
      <c r="F129" s="170">
        <v>41214</v>
      </c>
      <c r="G129" s="170">
        <v>41821</v>
      </c>
    </row>
    <row r="130" spans="1:8" x14ac:dyDescent="0.2">
      <c r="A130" s="224" t="s">
        <v>196</v>
      </c>
      <c r="B130" s="224" t="s">
        <v>185</v>
      </c>
      <c r="C130" s="169">
        <v>68565238</v>
      </c>
      <c r="D130" s="28">
        <v>41091</v>
      </c>
      <c r="E130" s="60">
        <v>41183</v>
      </c>
      <c r="F130" s="170">
        <v>41214</v>
      </c>
      <c r="G130" s="170">
        <v>41821</v>
      </c>
    </row>
    <row r="131" spans="1:8" ht="25.5" x14ac:dyDescent="0.2">
      <c r="A131" s="224" t="s">
        <v>196</v>
      </c>
      <c r="B131" s="224" t="s">
        <v>211</v>
      </c>
      <c r="C131" s="169">
        <v>68565238</v>
      </c>
      <c r="D131" s="28">
        <v>41091</v>
      </c>
      <c r="E131" s="60">
        <v>41183</v>
      </c>
      <c r="F131" s="170">
        <v>41214</v>
      </c>
      <c r="G131" s="170">
        <v>41821</v>
      </c>
    </row>
    <row r="132" spans="1:8" ht="25.5" x14ac:dyDescent="0.2">
      <c r="A132" s="224" t="s">
        <v>196</v>
      </c>
      <c r="B132" s="224" t="s">
        <v>212</v>
      </c>
      <c r="C132" s="169">
        <v>68565245</v>
      </c>
      <c r="D132" s="28">
        <v>41091</v>
      </c>
      <c r="E132" s="60">
        <v>41183</v>
      </c>
      <c r="F132" s="170">
        <v>41214</v>
      </c>
      <c r="G132" s="170">
        <v>41821</v>
      </c>
    </row>
    <row r="133" spans="1:8" ht="25.5" x14ac:dyDescent="0.2">
      <c r="A133" s="224" t="s">
        <v>196</v>
      </c>
      <c r="B133" s="224" t="s">
        <v>213</v>
      </c>
      <c r="C133" s="169">
        <v>68565245</v>
      </c>
      <c r="D133" s="28">
        <v>41091</v>
      </c>
      <c r="E133" s="60">
        <v>41183</v>
      </c>
      <c r="F133" s="170">
        <v>41214</v>
      </c>
      <c r="G133" s="170">
        <v>41821</v>
      </c>
    </row>
    <row r="134" spans="1:8" ht="25.5" x14ac:dyDescent="0.2">
      <c r="A134" s="224" t="s">
        <v>196</v>
      </c>
      <c r="B134" s="224" t="s">
        <v>214</v>
      </c>
      <c r="C134" s="169">
        <v>68565245</v>
      </c>
      <c r="D134" s="28">
        <v>41091</v>
      </c>
      <c r="E134" s="60">
        <v>41183</v>
      </c>
      <c r="F134" s="170">
        <v>41214</v>
      </c>
      <c r="G134" s="170">
        <v>41821</v>
      </c>
    </row>
    <row r="135" spans="1:8" ht="25.5" x14ac:dyDescent="0.2">
      <c r="A135" s="224" t="s">
        <v>196</v>
      </c>
      <c r="B135" s="224" t="s">
        <v>215</v>
      </c>
      <c r="C135" s="169">
        <v>68565245</v>
      </c>
      <c r="D135" s="28">
        <v>41091</v>
      </c>
      <c r="E135" s="60">
        <v>41183</v>
      </c>
      <c r="F135" s="170">
        <v>41214</v>
      </c>
      <c r="G135" s="170">
        <v>41821</v>
      </c>
    </row>
    <row r="136" spans="1:8" ht="25.5" x14ac:dyDescent="0.2">
      <c r="A136" s="224" t="s">
        <v>196</v>
      </c>
      <c r="B136" s="224" t="s">
        <v>216</v>
      </c>
      <c r="C136" s="169">
        <v>68565245</v>
      </c>
      <c r="D136" s="28">
        <v>41091</v>
      </c>
      <c r="E136" s="60">
        <v>41183</v>
      </c>
      <c r="F136" s="170">
        <v>41214</v>
      </c>
      <c r="G136" s="170">
        <v>41821</v>
      </c>
    </row>
    <row r="137" spans="1:8" ht="25.5" x14ac:dyDescent="0.25">
      <c r="A137" s="16" t="s">
        <v>217</v>
      </c>
      <c r="B137" s="116"/>
      <c r="C137" s="313">
        <f>SUM(C138:C190)</f>
        <v>2169999999.6800003</v>
      </c>
      <c r="D137" s="171"/>
      <c r="E137" s="172"/>
      <c r="F137" s="171"/>
      <c r="G137" s="171"/>
      <c r="H137" s="112"/>
    </row>
    <row r="138" spans="1:8" ht="38.25" x14ac:dyDescent="0.2">
      <c r="A138" s="224" t="s">
        <v>218</v>
      </c>
      <c r="B138" s="224" t="s">
        <v>21</v>
      </c>
      <c r="C138" s="173">
        <v>667309883.68000007</v>
      </c>
      <c r="D138" s="28">
        <v>40909</v>
      </c>
      <c r="E138" s="170">
        <v>41000</v>
      </c>
      <c r="F138" s="28">
        <v>41030</v>
      </c>
      <c r="G138" s="28">
        <v>41244</v>
      </c>
    </row>
    <row r="139" spans="1:8" ht="38.25" x14ac:dyDescent="0.2">
      <c r="A139" s="224" t="s">
        <v>218</v>
      </c>
      <c r="B139" s="224" t="s">
        <v>69</v>
      </c>
      <c r="C139" s="169">
        <v>13000000</v>
      </c>
      <c r="D139" s="28">
        <v>40909</v>
      </c>
      <c r="E139" s="170">
        <v>41000</v>
      </c>
      <c r="F139" s="28">
        <v>41030</v>
      </c>
      <c r="G139" s="28">
        <v>41244</v>
      </c>
    </row>
    <row r="140" spans="1:8" ht="38.25" x14ac:dyDescent="0.2">
      <c r="A140" s="224" t="s">
        <v>218</v>
      </c>
      <c r="B140" s="224" t="s">
        <v>18</v>
      </c>
      <c r="C140" s="169">
        <v>13000000</v>
      </c>
      <c r="D140" s="28">
        <v>40909</v>
      </c>
      <c r="E140" s="170">
        <v>41000</v>
      </c>
      <c r="F140" s="28">
        <v>41030</v>
      </c>
      <c r="G140" s="28">
        <v>41244</v>
      </c>
    </row>
    <row r="141" spans="1:8" ht="38.25" x14ac:dyDescent="0.2">
      <c r="A141" s="224" t="s">
        <v>218</v>
      </c>
      <c r="B141" s="224" t="s">
        <v>50</v>
      </c>
      <c r="C141" s="169">
        <v>24000000</v>
      </c>
      <c r="D141" s="28">
        <v>40909</v>
      </c>
      <c r="E141" s="170">
        <v>41000</v>
      </c>
      <c r="F141" s="28">
        <v>41030</v>
      </c>
      <c r="G141" s="28">
        <v>41244</v>
      </c>
    </row>
    <row r="142" spans="1:8" ht="38.25" x14ac:dyDescent="0.2">
      <c r="A142" s="224" t="s">
        <v>218</v>
      </c>
      <c r="B142" s="224" t="s">
        <v>52</v>
      </c>
      <c r="C142" s="169">
        <v>40000000</v>
      </c>
      <c r="D142" s="28">
        <v>40909</v>
      </c>
      <c r="E142" s="170">
        <v>41000</v>
      </c>
      <c r="F142" s="28">
        <v>41030</v>
      </c>
      <c r="G142" s="28">
        <v>41244</v>
      </c>
    </row>
    <row r="143" spans="1:8" ht="38.25" x14ac:dyDescent="0.2">
      <c r="A143" s="224" t="s">
        <v>218</v>
      </c>
      <c r="B143" s="224" t="s">
        <v>35</v>
      </c>
      <c r="C143" s="169">
        <v>28000000</v>
      </c>
      <c r="D143" s="28">
        <v>40909</v>
      </c>
      <c r="E143" s="170">
        <v>41000</v>
      </c>
      <c r="F143" s="28">
        <v>41030</v>
      </c>
      <c r="G143" s="28">
        <v>41244</v>
      </c>
    </row>
    <row r="144" spans="1:8" ht="38.25" x14ac:dyDescent="0.2">
      <c r="A144" s="224" t="s">
        <v>218</v>
      </c>
      <c r="B144" s="224" t="s">
        <v>73</v>
      </c>
      <c r="C144" s="169">
        <v>500000</v>
      </c>
      <c r="D144" s="28">
        <v>40909</v>
      </c>
      <c r="E144" s="170">
        <v>41000</v>
      </c>
      <c r="F144" s="28">
        <v>41030</v>
      </c>
      <c r="G144" s="28">
        <v>41244</v>
      </c>
    </row>
    <row r="145" spans="1:7" ht="38.25" x14ac:dyDescent="0.2">
      <c r="A145" s="224" t="s">
        <v>218</v>
      </c>
      <c r="B145" s="224" t="s">
        <v>153</v>
      </c>
      <c r="C145" s="169">
        <v>500000</v>
      </c>
      <c r="D145" s="28">
        <v>40909</v>
      </c>
      <c r="E145" s="170">
        <v>41000</v>
      </c>
      <c r="F145" s="28">
        <v>41030</v>
      </c>
      <c r="G145" s="28">
        <v>41244</v>
      </c>
    </row>
    <row r="146" spans="1:7" ht="38.25" x14ac:dyDescent="0.2">
      <c r="A146" s="224" t="s">
        <v>218</v>
      </c>
      <c r="B146" s="224" t="s">
        <v>70</v>
      </c>
      <c r="C146" s="169">
        <v>9000000</v>
      </c>
      <c r="D146" s="28">
        <v>40909</v>
      </c>
      <c r="E146" s="170">
        <v>41000</v>
      </c>
      <c r="F146" s="28">
        <v>41030</v>
      </c>
      <c r="G146" s="28">
        <v>41244</v>
      </c>
    </row>
    <row r="147" spans="1:7" ht="38.25" x14ac:dyDescent="0.2">
      <c r="A147" s="224" t="s">
        <v>218</v>
      </c>
      <c r="B147" s="224" t="s">
        <v>31</v>
      </c>
      <c r="C147" s="169">
        <v>16000000</v>
      </c>
      <c r="D147" s="28">
        <v>40909</v>
      </c>
      <c r="E147" s="170">
        <v>41000</v>
      </c>
      <c r="F147" s="28">
        <v>41030</v>
      </c>
      <c r="G147" s="28">
        <v>41244</v>
      </c>
    </row>
    <row r="148" spans="1:7" ht="38.25" x14ac:dyDescent="0.2">
      <c r="A148" s="224" t="s">
        <v>218</v>
      </c>
      <c r="B148" s="224" t="s">
        <v>39</v>
      </c>
      <c r="C148" s="169">
        <v>25000000</v>
      </c>
      <c r="D148" s="28">
        <v>40909</v>
      </c>
      <c r="E148" s="170">
        <v>41000</v>
      </c>
      <c r="F148" s="28">
        <v>41030</v>
      </c>
      <c r="G148" s="28">
        <v>41244</v>
      </c>
    </row>
    <row r="149" spans="1:7" ht="38.25" x14ac:dyDescent="0.2">
      <c r="A149" s="224" t="s">
        <v>218</v>
      </c>
      <c r="B149" s="224" t="s">
        <v>53</v>
      </c>
      <c r="C149" s="169">
        <v>1000000</v>
      </c>
      <c r="D149" s="28">
        <v>40909</v>
      </c>
      <c r="E149" s="170">
        <v>41000</v>
      </c>
      <c r="F149" s="28">
        <v>41030</v>
      </c>
      <c r="G149" s="28">
        <v>41244</v>
      </c>
    </row>
    <row r="150" spans="1:7" ht="38.25" x14ac:dyDescent="0.2">
      <c r="A150" s="224" t="s">
        <v>218</v>
      </c>
      <c r="B150" s="224" t="s">
        <v>36</v>
      </c>
      <c r="C150" s="169">
        <v>34000000</v>
      </c>
      <c r="D150" s="28">
        <v>40909</v>
      </c>
      <c r="E150" s="170">
        <v>41000</v>
      </c>
      <c r="F150" s="28">
        <v>41030</v>
      </c>
      <c r="G150" s="28">
        <v>41244</v>
      </c>
    </row>
    <row r="151" spans="1:7" ht="38.25" x14ac:dyDescent="0.2">
      <c r="A151" s="224" t="s">
        <v>218</v>
      </c>
      <c r="B151" s="224" t="s">
        <v>54</v>
      </c>
      <c r="C151" s="169">
        <v>36000000</v>
      </c>
      <c r="D151" s="28">
        <v>40909</v>
      </c>
      <c r="E151" s="170">
        <v>41000</v>
      </c>
      <c r="F151" s="28">
        <v>41030</v>
      </c>
      <c r="G151" s="28">
        <v>41244</v>
      </c>
    </row>
    <row r="152" spans="1:7" ht="38.25" x14ac:dyDescent="0.2">
      <c r="A152" s="224" t="s">
        <v>218</v>
      </c>
      <c r="B152" s="224" t="s">
        <v>32</v>
      </c>
      <c r="C152" s="169">
        <v>14000000</v>
      </c>
      <c r="D152" s="28">
        <v>40909</v>
      </c>
      <c r="E152" s="170">
        <v>41000</v>
      </c>
      <c r="F152" s="28">
        <v>41030</v>
      </c>
      <c r="G152" s="28">
        <v>41244</v>
      </c>
    </row>
    <row r="153" spans="1:7" ht="38.25" x14ac:dyDescent="0.2">
      <c r="A153" s="224" t="s">
        <v>218</v>
      </c>
      <c r="B153" s="224" t="s">
        <v>55</v>
      </c>
      <c r="C153" s="169">
        <v>49000000</v>
      </c>
      <c r="D153" s="28">
        <v>40909</v>
      </c>
      <c r="E153" s="170">
        <v>41000</v>
      </c>
      <c r="F153" s="28">
        <v>41030</v>
      </c>
      <c r="G153" s="28">
        <v>41244</v>
      </c>
    </row>
    <row r="154" spans="1:7" ht="38.25" x14ac:dyDescent="0.2">
      <c r="A154" s="224" t="s">
        <v>218</v>
      </c>
      <c r="B154" s="224" t="s">
        <v>56</v>
      </c>
      <c r="C154" s="169">
        <v>46000000</v>
      </c>
      <c r="D154" s="28">
        <v>40909</v>
      </c>
      <c r="E154" s="170">
        <v>41000</v>
      </c>
      <c r="F154" s="28">
        <v>41030</v>
      </c>
      <c r="G154" s="28">
        <v>41244</v>
      </c>
    </row>
    <row r="155" spans="1:7" ht="38.25" x14ac:dyDescent="0.2">
      <c r="A155" s="224" t="s">
        <v>218</v>
      </c>
      <c r="B155" s="224" t="s">
        <v>58</v>
      </c>
      <c r="C155" s="169">
        <v>13000000</v>
      </c>
      <c r="D155" s="28">
        <v>40909</v>
      </c>
      <c r="E155" s="170">
        <v>41000</v>
      </c>
      <c r="F155" s="28">
        <v>41030</v>
      </c>
      <c r="G155" s="28">
        <v>41244</v>
      </c>
    </row>
    <row r="156" spans="1:7" ht="38.25" x14ac:dyDescent="0.2">
      <c r="A156" s="224" t="s">
        <v>218</v>
      </c>
      <c r="B156" s="224" t="s">
        <v>19</v>
      </c>
      <c r="C156" s="169">
        <v>15000000</v>
      </c>
      <c r="D156" s="28">
        <v>40909</v>
      </c>
      <c r="E156" s="170">
        <v>41000</v>
      </c>
      <c r="F156" s="28">
        <v>41030</v>
      </c>
      <c r="G156" s="28">
        <v>41244</v>
      </c>
    </row>
    <row r="157" spans="1:7" ht="38.25" x14ac:dyDescent="0.2">
      <c r="A157" s="224" t="s">
        <v>218</v>
      </c>
      <c r="B157" s="224" t="s">
        <v>59</v>
      </c>
      <c r="C157" s="169">
        <v>37000000</v>
      </c>
      <c r="D157" s="28">
        <v>40909</v>
      </c>
      <c r="E157" s="170">
        <v>41000</v>
      </c>
      <c r="F157" s="28">
        <v>41030</v>
      </c>
      <c r="G157" s="28">
        <v>41244</v>
      </c>
    </row>
    <row r="158" spans="1:7" ht="38.25" x14ac:dyDescent="0.2">
      <c r="A158" s="224" t="s">
        <v>218</v>
      </c>
      <c r="B158" s="224" t="s">
        <v>71</v>
      </c>
      <c r="C158" s="169">
        <v>24000000</v>
      </c>
      <c r="D158" s="28">
        <v>40909</v>
      </c>
      <c r="E158" s="170">
        <v>41000</v>
      </c>
      <c r="F158" s="28">
        <v>41030</v>
      </c>
      <c r="G158" s="28">
        <v>41244</v>
      </c>
    </row>
    <row r="159" spans="1:7" ht="51" x14ac:dyDescent="0.2">
      <c r="A159" s="224" t="s">
        <v>219</v>
      </c>
      <c r="B159" s="224" t="s">
        <v>21</v>
      </c>
      <c r="C159" s="174">
        <f>252000000-15309884</f>
        <v>236690116</v>
      </c>
      <c r="D159" s="28">
        <v>40909</v>
      </c>
      <c r="E159" s="170">
        <v>41000</v>
      </c>
      <c r="F159" s="170">
        <v>41000</v>
      </c>
      <c r="G159" s="28">
        <v>41244</v>
      </c>
    </row>
    <row r="160" spans="1:7" ht="51" x14ac:dyDescent="0.2">
      <c r="A160" s="224" t="s">
        <v>219</v>
      </c>
      <c r="B160" s="224" t="s">
        <v>18</v>
      </c>
      <c r="C160" s="174">
        <v>26000000</v>
      </c>
      <c r="D160" s="28">
        <v>40909</v>
      </c>
      <c r="E160" s="170">
        <v>41000</v>
      </c>
      <c r="F160" s="170">
        <v>41000</v>
      </c>
      <c r="G160" s="28">
        <v>41244</v>
      </c>
    </row>
    <row r="161" spans="1:7" ht="51" x14ac:dyDescent="0.2">
      <c r="A161" s="224" t="s">
        <v>219</v>
      </c>
      <c r="B161" s="224" t="s">
        <v>69</v>
      </c>
      <c r="C161" s="174">
        <v>22000000</v>
      </c>
      <c r="D161" s="28">
        <v>40909</v>
      </c>
      <c r="E161" s="170">
        <v>41000</v>
      </c>
      <c r="F161" s="170">
        <v>41000</v>
      </c>
      <c r="G161" s="28">
        <v>41244</v>
      </c>
    </row>
    <row r="162" spans="1:7" ht="51" x14ac:dyDescent="0.2">
      <c r="A162" s="224" t="s">
        <v>219</v>
      </c>
      <c r="B162" s="224" t="s">
        <v>35</v>
      </c>
      <c r="C162" s="174">
        <v>68000000</v>
      </c>
      <c r="D162" s="28">
        <v>40909</v>
      </c>
      <c r="E162" s="170">
        <v>41000</v>
      </c>
      <c r="F162" s="170">
        <v>41000</v>
      </c>
      <c r="G162" s="28">
        <v>41244</v>
      </c>
    </row>
    <row r="163" spans="1:7" ht="51" x14ac:dyDescent="0.2">
      <c r="A163" s="224" t="s">
        <v>219</v>
      </c>
      <c r="B163" s="224" t="s">
        <v>31</v>
      </c>
      <c r="C163" s="174">
        <v>27500000</v>
      </c>
      <c r="D163" s="28">
        <v>40909</v>
      </c>
      <c r="E163" s="170">
        <v>41000</v>
      </c>
      <c r="F163" s="170">
        <v>41000</v>
      </c>
      <c r="G163" s="28">
        <v>41244</v>
      </c>
    </row>
    <row r="164" spans="1:7" ht="51" x14ac:dyDescent="0.2">
      <c r="A164" s="224" t="s">
        <v>219</v>
      </c>
      <c r="B164" s="224" t="s">
        <v>39</v>
      </c>
      <c r="C164" s="174">
        <v>29500000</v>
      </c>
      <c r="D164" s="28">
        <v>40909</v>
      </c>
      <c r="E164" s="170">
        <v>41000</v>
      </c>
      <c r="F164" s="170">
        <v>41000</v>
      </c>
      <c r="G164" s="28">
        <v>41244</v>
      </c>
    </row>
    <row r="165" spans="1:7" ht="51" x14ac:dyDescent="0.2">
      <c r="A165" s="224" t="s">
        <v>219</v>
      </c>
      <c r="B165" s="224" t="s">
        <v>36</v>
      </c>
      <c r="C165" s="174">
        <v>25000000</v>
      </c>
      <c r="D165" s="28">
        <v>40909</v>
      </c>
      <c r="E165" s="170">
        <v>41000</v>
      </c>
      <c r="F165" s="170">
        <v>41000</v>
      </c>
      <c r="G165" s="28">
        <v>41244</v>
      </c>
    </row>
    <row r="166" spans="1:7" ht="51" x14ac:dyDescent="0.2">
      <c r="A166" s="224" t="s">
        <v>219</v>
      </c>
      <c r="B166" s="224" t="s">
        <v>54</v>
      </c>
      <c r="C166" s="174">
        <v>27000000</v>
      </c>
      <c r="D166" s="28">
        <v>40909</v>
      </c>
      <c r="E166" s="170">
        <v>41000</v>
      </c>
      <c r="F166" s="170">
        <v>41000</v>
      </c>
      <c r="G166" s="28">
        <v>41244</v>
      </c>
    </row>
    <row r="167" spans="1:7" ht="51" x14ac:dyDescent="0.2">
      <c r="A167" s="224" t="s">
        <v>219</v>
      </c>
      <c r="B167" s="224" t="s">
        <v>32</v>
      </c>
      <c r="C167" s="174">
        <v>23500000</v>
      </c>
      <c r="D167" s="28">
        <v>40909</v>
      </c>
      <c r="E167" s="170">
        <v>41000</v>
      </c>
      <c r="F167" s="170">
        <v>41000</v>
      </c>
      <c r="G167" s="28">
        <v>41244</v>
      </c>
    </row>
    <row r="168" spans="1:7" ht="51" x14ac:dyDescent="0.2">
      <c r="A168" s="224" t="s">
        <v>219</v>
      </c>
      <c r="B168" s="224" t="s">
        <v>55</v>
      </c>
      <c r="C168" s="174">
        <v>29500000</v>
      </c>
      <c r="D168" s="28">
        <v>40909</v>
      </c>
      <c r="E168" s="170">
        <v>41000</v>
      </c>
      <c r="F168" s="170">
        <v>41000</v>
      </c>
      <c r="G168" s="28">
        <v>41244</v>
      </c>
    </row>
    <row r="169" spans="1:7" ht="51" x14ac:dyDescent="0.2">
      <c r="A169" s="224" t="s">
        <v>219</v>
      </c>
      <c r="B169" s="224" t="s">
        <v>56</v>
      </c>
      <c r="C169" s="174">
        <v>52000000</v>
      </c>
      <c r="D169" s="28">
        <v>40909</v>
      </c>
      <c r="E169" s="170">
        <v>41000</v>
      </c>
      <c r="F169" s="170">
        <v>41000</v>
      </c>
      <c r="G169" s="28">
        <v>41244</v>
      </c>
    </row>
    <row r="170" spans="1:7" ht="51" x14ac:dyDescent="0.2">
      <c r="A170" s="224" t="s">
        <v>219</v>
      </c>
      <c r="B170" s="224" t="s">
        <v>58</v>
      </c>
      <c r="C170" s="174">
        <v>23500000</v>
      </c>
      <c r="D170" s="28">
        <v>40909</v>
      </c>
      <c r="E170" s="170">
        <v>41000</v>
      </c>
      <c r="F170" s="170">
        <v>41000</v>
      </c>
      <c r="G170" s="28">
        <v>41244</v>
      </c>
    </row>
    <row r="171" spans="1:7" ht="51" x14ac:dyDescent="0.2">
      <c r="A171" s="224" t="s">
        <v>219</v>
      </c>
      <c r="B171" s="224" t="s">
        <v>19</v>
      </c>
      <c r="C171" s="174">
        <v>29000000</v>
      </c>
      <c r="D171" s="28">
        <v>40909</v>
      </c>
      <c r="E171" s="170">
        <v>41000</v>
      </c>
      <c r="F171" s="170">
        <v>41000</v>
      </c>
      <c r="G171" s="28">
        <v>41244</v>
      </c>
    </row>
    <row r="172" spans="1:7" ht="51" x14ac:dyDescent="0.2">
      <c r="A172" s="224" t="s">
        <v>219</v>
      </c>
      <c r="B172" s="224" t="s">
        <v>61</v>
      </c>
      <c r="C172" s="174">
        <v>27500000</v>
      </c>
      <c r="D172" s="28">
        <v>40909</v>
      </c>
      <c r="E172" s="170">
        <v>41000</v>
      </c>
      <c r="F172" s="170">
        <v>41000</v>
      </c>
      <c r="G172" s="28">
        <v>41244</v>
      </c>
    </row>
    <row r="173" spans="1:7" ht="38.25" x14ac:dyDescent="0.2">
      <c r="A173" s="224" t="s">
        <v>220</v>
      </c>
      <c r="B173" s="224" t="s">
        <v>21</v>
      </c>
      <c r="C173" s="174">
        <v>43000000</v>
      </c>
      <c r="D173" s="170">
        <v>40940</v>
      </c>
      <c r="E173" s="28">
        <v>41030</v>
      </c>
      <c r="F173" s="28">
        <v>41091</v>
      </c>
      <c r="G173" s="28">
        <v>41244</v>
      </c>
    </row>
    <row r="174" spans="1:7" ht="38.25" x14ac:dyDescent="0.2">
      <c r="A174" s="224" t="s">
        <v>220</v>
      </c>
      <c r="B174" s="224" t="s">
        <v>69</v>
      </c>
      <c r="C174" s="174">
        <v>15000000</v>
      </c>
      <c r="D174" s="170">
        <v>40940</v>
      </c>
      <c r="E174" s="28">
        <v>41030</v>
      </c>
      <c r="F174" s="28">
        <v>41091</v>
      </c>
      <c r="G174" s="28">
        <v>41244</v>
      </c>
    </row>
    <row r="175" spans="1:7" ht="38.25" x14ac:dyDescent="0.2">
      <c r="A175" s="224" t="s">
        <v>220</v>
      </c>
      <c r="B175" s="224" t="s">
        <v>18</v>
      </c>
      <c r="C175" s="174">
        <v>5000000</v>
      </c>
      <c r="D175" s="170">
        <v>40940</v>
      </c>
      <c r="E175" s="28">
        <v>41030</v>
      </c>
      <c r="F175" s="28">
        <v>41091</v>
      </c>
      <c r="G175" s="28">
        <v>41244</v>
      </c>
    </row>
    <row r="176" spans="1:7" ht="38.25" x14ac:dyDescent="0.2">
      <c r="A176" s="224" t="s">
        <v>220</v>
      </c>
      <c r="B176" s="224" t="s">
        <v>50</v>
      </c>
      <c r="C176" s="174">
        <v>15000000</v>
      </c>
      <c r="D176" s="170">
        <v>40940</v>
      </c>
      <c r="E176" s="28">
        <v>41030</v>
      </c>
      <c r="F176" s="28">
        <v>41091</v>
      </c>
      <c r="G176" s="28">
        <v>41244</v>
      </c>
    </row>
    <row r="177" spans="1:7" ht="38.25" x14ac:dyDescent="0.2">
      <c r="A177" s="224" t="s">
        <v>220</v>
      </c>
      <c r="B177" s="224" t="s">
        <v>52</v>
      </c>
      <c r="C177" s="174">
        <v>15000000</v>
      </c>
      <c r="D177" s="170">
        <v>40940</v>
      </c>
      <c r="E177" s="28">
        <v>41030</v>
      </c>
      <c r="F177" s="28">
        <v>41091</v>
      </c>
      <c r="G177" s="28">
        <v>41244</v>
      </c>
    </row>
    <row r="178" spans="1:7" ht="38.25" x14ac:dyDescent="0.2">
      <c r="A178" s="224" t="s">
        <v>220</v>
      </c>
      <c r="B178" s="224" t="s">
        <v>35</v>
      </c>
      <c r="C178" s="174">
        <v>5000000</v>
      </c>
      <c r="D178" s="170">
        <v>40940</v>
      </c>
      <c r="E178" s="28">
        <v>41030</v>
      </c>
      <c r="F178" s="28">
        <v>41091</v>
      </c>
      <c r="G178" s="28">
        <v>41244</v>
      </c>
    </row>
    <row r="179" spans="1:7" ht="38.25" x14ac:dyDescent="0.2">
      <c r="A179" s="224" t="s">
        <v>220</v>
      </c>
      <c r="B179" s="224" t="s">
        <v>31</v>
      </c>
      <c r="C179" s="174">
        <v>5000000</v>
      </c>
      <c r="D179" s="170">
        <v>40940</v>
      </c>
      <c r="E179" s="28">
        <v>41030</v>
      </c>
      <c r="F179" s="28">
        <v>41091</v>
      </c>
      <c r="G179" s="28">
        <v>41244</v>
      </c>
    </row>
    <row r="180" spans="1:7" ht="38.25" x14ac:dyDescent="0.2">
      <c r="A180" s="224" t="s">
        <v>220</v>
      </c>
      <c r="B180" s="224" t="s">
        <v>36</v>
      </c>
      <c r="C180" s="174">
        <v>5000000</v>
      </c>
      <c r="D180" s="170">
        <v>40940</v>
      </c>
      <c r="E180" s="28">
        <v>41030</v>
      </c>
      <c r="F180" s="28">
        <v>41091</v>
      </c>
      <c r="G180" s="28">
        <v>41244</v>
      </c>
    </row>
    <row r="181" spans="1:7" ht="38.25" x14ac:dyDescent="0.2">
      <c r="A181" s="224" t="s">
        <v>220</v>
      </c>
      <c r="B181" s="224" t="s">
        <v>54</v>
      </c>
      <c r="C181" s="174">
        <v>15000000</v>
      </c>
      <c r="D181" s="170">
        <v>40940</v>
      </c>
      <c r="E181" s="28">
        <v>41030</v>
      </c>
      <c r="F181" s="28">
        <v>41091</v>
      </c>
      <c r="G181" s="28">
        <v>41244</v>
      </c>
    </row>
    <row r="182" spans="1:7" ht="38.25" x14ac:dyDescent="0.2">
      <c r="A182" s="224" t="s">
        <v>220</v>
      </c>
      <c r="B182" s="224" t="s">
        <v>32</v>
      </c>
      <c r="C182" s="174">
        <v>15000000</v>
      </c>
      <c r="D182" s="170">
        <v>40940</v>
      </c>
      <c r="E182" s="28">
        <v>41030</v>
      </c>
      <c r="F182" s="28">
        <v>41091</v>
      </c>
      <c r="G182" s="28">
        <v>41244</v>
      </c>
    </row>
    <row r="183" spans="1:7" ht="38.25" x14ac:dyDescent="0.2">
      <c r="A183" s="224" t="s">
        <v>220</v>
      </c>
      <c r="B183" s="224" t="s">
        <v>56</v>
      </c>
      <c r="C183" s="174">
        <v>15000000</v>
      </c>
      <c r="D183" s="170">
        <v>40940</v>
      </c>
      <c r="E183" s="28">
        <v>41030</v>
      </c>
      <c r="F183" s="28">
        <v>41091</v>
      </c>
      <c r="G183" s="28">
        <v>41244</v>
      </c>
    </row>
    <row r="184" spans="1:7" ht="38.25" x14ac:dyDescent="0.2">
      <c r="A184" s="224" t="s">
        <v>220</v>
      </c>
      <c r="B184" s="224" t="s">
        <v>58</v>
      </c>
      <c r="C184" s="174">
        <v>5000000</v>
      </c>
      <c r="D184" s="170">
        <v>40940</v>
      </c>
      <c r="E184" s="28">
        <v>41030</v>
      </c>
      <c r="F184" s="28">
        <v>41091</v>
      </c>
      <c r="G184" s="28">
        <v>41244</v>
      </c>
    </row>
    <row r="185" spans="1:7" ht="38.25" x14ac:dyDescent="0.2">
      <c r="A185" s="224" t="s">
        <v>220</v>
      </c>
      <c r="B185" s="224" t="s">
        <v>19</v>
      </c>
      <c r="C185" s="174">
        <v>15000000</v>
      </c>
      <c r="D185" s="170">
        <v>40940</v>
      </c>
      <c r="E185" s="28">
        <v>41030</v>
      </c>
      <c r="F185" s="28">
        <v>41091</v>
      </c>
      <c r="G185" s="28">
        <v>41244</v>
      </c>
    </row>
    <row r="186" spans="1:7" ht="38.25" x14ac:dyDescent="0.2">
      <c r="A186" s="224" t="s">
        <v>220</v>
      </c>
      <c r="B186" s="224" t="s">
        <v>61</v>
      </c>
      <c r="C186" s="174">
        <v>5000000</v>
      </c>
      <c r="D186" s="170">
        <v>40940</v>
      </c>
      <c r="E186" s="28">
        <v>41030</v>
      </c>
      <c r="F186" s="28">
        <v>41091</v>
      </c>
      <c r="G186" s="28">
        <v>41244</v>
      </c>
    </row>
    <row r="187" spans="1:7" x14ac:dyDescent="0.2">
      <c r="A187" s="305" t="s">
        <v>221</v>
      </c>
      <c r="B187" s="305" t="s">
        <v>21</v>
      </c>
      <c r="C187" s="176">
        <v>120000000</v>
      </c>
      <c r="D187" s="170">
        <v>40909</v>
      </c>
      <c r="E187" s="170">
        <v>41000</v>
      </c>
      <c r="F187" s="28">
        <v>41030</v>
      </c>
      <c r="G187" s="28">
        <v>41244</v>
      </c>
    </row>
    <row r="188" spans="1:7" ht="25.5" x14ac:dyDescent="0.2">
      <c r="A188" s="305" t="s">
        <v>221</v>
      </c>
      <c r="B188" s="305" t="s">
        <v>148</v>
      </c>
      <c r="C188" s="169">
        <v>40000000</v>
      </c>
      <c r="D188" s="170">
        <v>40909</v>
      </c>
      <c r="E188" s="170">
        <v>41000</v>
      </c>
      <c r="F188" s="28">
        <v>41030</v>
      </c>
      <c r="G188" s="28">
        <v>41244</v>
      </c>
    </row>
    <row r="189" spans="1:7" ht="25.5" x14ac:dyDescent="0.2">
      <c r="A189" s="305" t="s">
        <v>221</v>
      </c>
      <c r="B189" s="305" t="s">
        <v>161</v>
      </c>
      <c r="C189" s="169">
        <v>40000000</v>
      </c>
      <c r="D189" s="170">
        <v>40909</v>
      </c>
      <c r="E189" s="170">
        <v>41000</v>
      </c>
      <c r="F189" s="28">
        <v>41030</v>
      </c>
      <c r="G189" s="28">
        <v>41244</v>
      </c>
    </row>
    <row r="190" spans="1:7" ht="25.5" x14ac:dyDescent="0.2">
      <c r="A190" s="305" t="s">
        <v>221</v>
      </c>
      <c r="B190" s="305" t="s">
        <v>189</v>
      </c>
      <c r="C190" s="169">
        <v>40000000</v>
      </c>
      <c r="D190" s="170">
        <v>40909</v>
      </c>
      <c r="E190" s="170">
        <v>41000</v>
      </c>
      <c r="F190" s="28">
        <v>41030</v>
      </c>
      <c r="G190" s="28">
        <v>41244</v>
      </c>
    </row>
    <row r="191" spans="1:7" ht="25.5" x14ac:dyDescent="0.25">
      <c r="A191" s="116" t="s">
        <v>222</v>
      </c>
      <c r="B191" s="116"/>
      <c r="C191" s="313">
        <f>SUM(C192:C223)</f>
        <v>2781000000</v>
      </c>
      <c r="D191" s="177"/>
      <c r="E191" s="178"/>
      <c r="F191" s="177"/>
      <c r="G191" s="177"/>
    </row>
    <row r="192" spans="1:7" ht="12.75" customHeight="1" x14ac:dyDescent="0.25">
      <c r="A192" s="106" t="s">
        <v>223</v>
      </c>
      <c r="B192" s="106" t="s">
        <v>69</v>
      </c>
      <c r="C192" s="314">
        <v>145618560</v>
      </c>
      <c r="D192" s="28">
        <v>41091</v>
      </c>
      <c r="E192" s="60">
        <v>41183</v>
      </c>
      <c r="F192" s="170">
        <v>41214</v>
      </c>
      <c r="G192" s="170">
        <v>41821</v>
      </c>
    </row>
    <row r="193" spans="1:7" ht="25.5" x14ac:dyDescent="0.25">
      <c r="A193" s="106" t="s">
        <v>223</v>
      </c>
      <c r="B193" s="106" t="s">
        <v>18</v>
      </c>
      <c r="C193" s="314">
        <v>97079040</v>
      </c>
      <c r="D193" s="28">
        <v>41091</v>
      </c>
      <c r="E193" s="60">
        <v>41183</v>
      </c>
      <c r="F193" s="170">
        <v>41214</v>
      </c>
      <c r="G193" s="170">
        <v>41821</v>
      </c>
    </row>
    <row r="194" spans="1:7" ht="25.5" x14ac:dyDescent="0.25">
      <c r="A194" s="106" t="s">
        <v>223</v>
      </c>
      <c r="B194" s="106" t="s">
        <v>50</v>
      </c>
      <c r="C194" s="314">
        <v>97079040</v>
      </c>
      <c r="D194" s="28">
        <v>41091</v>
      </c>
      <c r="E194" s="60">
        <v>41183</v>
      </c>
      <c r="F194" s="170">
        <v>41214</v>
      </c>
      <c r="G194" s="170">
        <v>41821</v>
      </c>
    </row>
    <row r="195" spans="1:7" ht="25.5" x14ac:dyDescent="0.25">
      <c r="A195" s="106" t="s">
        <v>223</v>
      </c>
      <c r="B195" s="106" t="s">
        <v>52</v>
      </c>
      <c r="C195" s="314">
        <v>97079040</v>
      </c>
      <c r="D195" s="28">
        <v>41091</v>
      </c>
      <c r="E195" s="60">
        <v>41183</v>
      </c>
      <c r="F195" s="170">
        <v>41214</v>
      </c>
      <c r="G195" s="170">
        <v>41821</v>
      </c>
    </row>
    <row r="196" spans="1:7" ht="25.5" x14ac:dyDescent="0.25">
      <c r="A196" s="106" t="s">
        <v>223</v>
      </c>
      <c r="B196" s="106" t="s">
        <v>35</v>
      </c>
      <c r="C196" s="314">
        <v>97079040</v>
      </c>
      <c r="D196" s="28">
        <v>41091</v>
      </c>
      <c r="E196" s="60">
        <v>41183</v>
      </c>
      <c r="F196" s="170">
        <v>41214</v>
      </c>
      <c r="G196" s="170">
        <v>41821</v>
      </c>
    </row>
    <row r="197" spans="1:7" ht="25.5" x14ac:dyDescent="0.25">
      <c r="A197" s="106" t="s">
        <v>223</v>
      </c>
      <c r="B197" s="106" t="s">
        <v>61</v>
      </c>
      <c r="C197" s="314">
        <v>161798400</v>
      </c>
      <c r="D197" s="170">
        <v>40909</v>
      </c>
      <c r="E197" s="170">
        <v>40940</v>
      </c>
      <c r="F197" s="170">
        <v>40969</v>
      </c>
      <c r="G197" s="170">
        <v>41183</v>
      </c>
    </row>
    <row r="198" spans="1:7" ht="25.5" x14ac:dyDescent="0.25">
      <c r="A198" s="106" t="s">
        <v>223</v>
      </c>
      <c r="B198" s="306" t="s">
        <v>55</v>
      </c>
      <c r="C198" s="314">
        <v>97079040</v>
      </c>
      <c r="D198" s="170">
        <v>40909</v>
      </c>
      <c r="E198" s="170">
        <v>40940</v>
      </c>
      <c r="F198" s="170">
        <v>40969</v>
      </c>
      <c r="G198" s="170">
        <v>41183</v>
      </c>
    </row>
    <row r="199" spans="1:7" ht="25.5" customHeight="1" x14ac:dyDescent="0.25">
      <c r="A199" s="106" t="s">
        <v>223</v>
      </c>
      <c r="B199" s="106" t="s">
        <v>31</v>
      </c>
      <c r="C199" s="314">
        <v>97079040</v>
      </c>
      <c r="D199" s="28">
        <v>41091</v>
      </c>
      <c r="E199" s="60">
        <v>41183</v>
      </c>
      <c r="F199" s="170">
        <v>41214</v>
      </c>
      <c r="G199" s="170">
        <v>41821</v>
      </c>
    </row>
    <row r="200" spans="1:7" ht="25.5" x14ac:dyDescent="0.25">
      <c r="A200" s="106" t="s">
        <v>223</v>
      </c>
      <c r="B200" s="106" t="s">
        <v>36</v>
      </c>
      <c r="C200" s="315">
        <f>145618560+35000000</f>
        <v>180618560</v>
      </c>
      <c r="D200" s="28">
        <v>41091</v>
      </c>
      <c r="E200" s="60">
        <v>41183</v>
      </c>
      <c r="F200" s="170">
        <v>41214</v>
      </c>
      <c r="G200" s="170">
        <v>41821</v>
      </c>
    </row>
    <row r="201" spans="1:7" ht="25.5" x14ac:dyDescent="0.25">
      <c r="A201" s="106" t="s">
        <v>223</v>
      </c>
      <c r="B201" s="106" t="s">
        <v>54</v>
      </c>
      <c r="C201" s="314">
        <v>97079040</v>
      </c>
      <c r="D201" s="28">
        <v>41091</v>
      </c>
      <c r="E201" s="60">
        <v>41183</v>
      </c>
      <c r="F201" s="170">
        <v>41214</v>
      </c>
      <c r="G201" s="170">
        <v>41821</v>
      </c>
    </row>
    <row r="202" spans="1:7" ht="25.5" x14ac:dyDescent="0.25">
      <c r="A202" s="106" t="s">
        <v>223</v>
      </c>
      <c r="B202" s="106" t="s">
        <v>32</v>
      </c>
      <c r="C202" s="314">
        <v>97079040</v>
      </c>
      <c r="D202" s="28">
        <v>41091</v>
      </c>
      <c r="E202" s="60">
        <v>41183</v>
      </c>
      <c r="F202" s="170">
        <v>41214</v>
      </c>
      <c r="G202" s="170">
        <v>41821</v>
      </c>
    </row>
    <row r="203" spans="1:7" ht="25.5" x14ac:dyDescent="0.25">
      <c r="A203" s="106" t="s">
        <v>223</v>
      </c>
      <c r="B203" s="106" t="s">
        <v>56</v>
      </c>
      <c r="C203" s="314">
        <v>97079040</v>
      </c>
      <c r="D203" s="28">
        <v>41091</v>
      </c>
      <c r="E203" s="60">
        <v>41183</v>
      </c>
      <c r="F203" s="170">
        <v>41214</v>
      </c>
      <c r="G203" s="170">
        <v>41821</v>
      </c>
    </row>
    <row r="204" spans="1:7" ht="25.5" x14ac:dyDescent="0.25">
      <c r="A204" s="106" t="s">
        <v>223</v>
      </c>
      <c r="B204" s="106" t="s">
        <v>58</v>
      </c>
      <c r="C204" s="314">
        <v>97079040</v>
      </c>
      <c r="D204" s="28">
        <v>41091</v>
      </c>
      <c r="E204" s="60">
        <v>41183</v>
      </c>
      <c r="F204" s="170">
        <v>41214</v>
      </c>
      <c r="G204" s="170">
        <v>41821</v>
      </c>
    </row>
    <row r="205" spans="1:7" ht="25.5" x14ac:dyDescent="0.25">
      <c r="A205" s="106" t="s">
        <v>223</v>
      </c>
      <c r="B205" s="106" t="s">
        <v>19</v>
      </c>
      <c r="C205" s="314">
        <v>145618560</v>
      </c>
      <c r="D205" s="28">
        <v>41091</v>
      </c>
      <c r="E205" s="60">
        <v>41183</v>
      </c>
      <c r="F205" s="170">
        <v>41214</v>
      </c>
      <c r="G205" s="170">
        <v>41821</v>
      </c>
    </row>
    <row r="206" spans="1:7" x14ac:dyDescent="0.25">
      <c r="A206" s="106" t="s">
        <v>224</v>
      </c>
      <c r="B206" s="106" t="s">
        <v>69</v>
      </c>
      <c r="C206" s="314">
        <v>55553472</v>
      </c>
      <c r="D206" s="28">
        <v>41091</v>
      </c>
      <c r="E206" s="60">
        <v>41183</v>
      </c>
      <c r="F206" s="170">
        <v>41214</v>
      </c>
      <c r="G206" s="170">
        <v>41821</v>
      </c>
    </row>
    <row r="207" spans="1:7" ht="25.5" x14ac:dyDescent="0.25">
      <c r="A207" s="106" t="s">
        <v>224</v>
      </c>
      <c r="B207" s="106" t="s">
        <v>18</v>
      </c>
      <c r="C207" s="314">
        <v>37035648</v>
      </c>
      <c r="D207" s="28">
        <v>41091</v>
      </c>
      <c r="E207" s="60">
        <v>41183</v>
      </c>
      <c r="F207" s="170">
        <v>41214</v>
      </c>
      <c r="G207" s="170">
        <v>41821</v>
      </c>
    </row>
    <row r="208" spans="1:7" ht="25.5" x14ac:dyDescent="0.25">
      <c r="A208" s="106" t="s">
        <v>224</v>
      </c>
      <c r="B208" s="106" t="s">
        <v>50</v>
      </c>
      <c r="C208" s="314">
        <v>37035648</v>
      </c>
      <c r="D208" s="28">
        <v>41091</v>
      </c>
      <c r="E208" s="60">
        <v>41183</v>
      </c>
      <c r="F208" s="170">
        <v>41214</v>
      </c>
      <c r="G208" s="170">
        <v>41821</v>
      </c>
    </row>
    <row r="209" spans="1:7" ht="25.5" x14ac:dyDescent="0.25">
      <c r="A209" s="106" t="s">
        <v>224</v>
      </c>
      <c r="B209" s="106" t="s">
        <v>52</v>
      </c>
      <c r="C209" s="314">
        <v>37035648</v>
      </c>
      <c r="D209" s="28">
        <v>41091</v>
      </c>
      <c r="E209" s="60">
        <v>41183</v>
      </c>
      <c r="F209" s="170">
        <v>41214</v>
      </c>
      <c r="G209" s="170">
        <v>41821</v>
      </c>
    </row>
    <row r="210" spans="1:7" ht="25.5" x14ac:dyDescent="0.25">
      <c r="A210" s="106" t="s">
        <v>224</v>
      </c>
      <c r="B210" s="106" t="s">
        <v>35</v>
      </c>
      <c r="C210" s="314">
        <v>37035648</v>
      </c>
      <c r="D210" s="28">
        <v>41091</v>
      </c>
      <c r="E210" s="60">
        <v>41183</v>
      </c>
      <c r="F210" s="170">
        <v>41214</v>
      </c>
      <c r="G210" s="170">
        <v>41821</v>
      </c>
    </row>
    <row r="211" spans="1:7" ht="25.5" x14ac:dyDescent="0.25">
      <c r="A211" s="106" t="s">
        <v>224</v>
      </c>
      <c r="B211" s="106" t="s">
        <v>61</v>
      </c>
      <c r="C211" s="314">
        <v>61726080</v>
      </c>
      <c r="D211" s="170">
        <v>40909</v>
      </c>
      <c r="E211" s="170">
        <v>40940</v>
      </c>
      <c r="F211" s="170">
        <v>40969</v>
      </c>
      <c r="G211" s="170">
        <v>41183</v>
      </c>
    </row>
    <row r="212" spans="1:7" ht="25.5" x14ac:dyDescent="0.25">
      <c r="A212" s="106" t="s">
        <v>224</v>
      </c>
      <c r="B212" s="306" t="s">
        <v>55</v>
      </c>
      <c r="C212" s="314">
        <v>37035648</v>
      </c>
      <c r="D212" s="170">
        <v>40909</v>
      </c>
      <c r="E212" s="170">
        <v>40940</v>
      </c>
      <c r="F212" s="170">
        <v>40969</v>
      </c>
      <c r="G212" s="170">
        <v>41183</v>
      </c>
    </row>
    <row r="213" spans="1:7" ht="25.5" customHeight="1" x14ac:dyDescent="0.25">
      <c r="A213" s="106" t="s">
        <v>224</v>
      </c>
      <c r="B213" s="106" t="s">
        <v>31</v>
      </c>
      <c r="C213" s="314">
        <v>37035648</v>
      </c>
      <c r="D213" s="28">
        <v>41091</v>
      </c>
      <c r="E213" s="60">
        <v>41183</v>
      </c>
      <c r="F213" s="170">
        <v>41214</v>
      </c>
      <c r="G213" s="170">
        <v>41821</v>
      </c>
    </row>
    <row r="214" spans="1:7" ht="25.5" x14ac:dyDescent="0.25">
      <c r="A214" s="106" t="s">
        <v>224</v>
      </c>
      <c r="B214" s="106" t="s">
        <v>36</v>
      </c>
      <c r="C214" s="315">
        <f>55553472+14500000</f>
        <v>70053472</v>
      </c>
      <c r="D214" s="28">
        <v>41091</v>
      </c>
      <c r="E214" s="60">
        <v>41183</v>
      </c>
      <c r="F214" s="170">
        <v>41214</v>
      </c>
      <c r="G214" s="170">
        <v>41821</v>
      </c>
    </row>
    <row r="215" spans="1:7" ht="25.5" x14ac:dyDescent="0.25">
      <c r="A215" s="106" t="s">
        <v>224</v>
      </c>
      <c r="B215" s="106" t="s">
        <v>54</v>
      </c>
      <c r="C215" s="314">
        <v>37035648</v>
      </c>
      <c r="D215" s="28">
        <v>41091</v>
      </c>
      <c r="E215" s="60">
        <v>41183</v>
      </c>
      <c r="F215" s="170">
        <v>41214</v>
      </c>
      <c r="G215" s="170">
        <v>41821</v>
      </c>
    </row>
    <row r="216" spans="1:7" ht="25.5" x14ac:dyDescent="0.25">
      <c r="A216" s="106" t="s">
        <v>224</v>
      </c>
      <c r="B216" s="106" t="s">
        <v>32</v>
      </c>
      <c r="C216" s="314">
        <v>37035648</v>
      </c>
      <c r="D216" s="28">
        <v>41091</v>
      </c>
      <c r="E216" s="60">
        <v>41183</v>
      </c>
      <c r="F216" s="170">
        <v>41214</v>
      </c>
      <c r="G216" s="170">
        <v>41821</v>
      </c>
    </row>
    <row r="217" spans="1:7" ht="25.5" x14ac:dyDescent="0.25">
      <c r="A217" s="106" t="s">
        <v>224</v>
      </c>
      <c r="B217" s="106" t="s">
        <v>56</v>
      </c>
      <c r="C217" s="314">
        <v>37035648</v>
      </c>
      <c r="D217" s="28">
        <v>41091</v>
      </c>
      <c r="E217" s="60">
        <v>41183</v>
      </c>
      <c r="F217" s="170">
        <v>41214</v>
      </c>
      <c r="G217" s="170">
        <v>41821</v>
      </c>
    </row>
    <row r="218" spans="1:7" ht="25.5" x14ac:dyDescent="0.25">
      <c r="A218" s="106" t="s">
        <v>224</v>
      </c>
      <c r="B218" s="106" t="s">
        <v>58</v>
      </c>
      <c r="C218" s="314">
        <v>37035648</v>
      </c>
      <c r="D218" s="28">
        <v>41091</v>
      </c>
      <c r="E218" s="60">
        <v>41183</v>
      </c>
      <c r="F218" s="170">
        <v>41214</v>
      </c>
      <c r="G218" s="170">
        <v>41821</v>
      </c>
    </row>
    <row r="219" spans="1:7" ht="25.5" x14ac:dyDescent="0.25">
      <c r="A219" s="106" t="s">
        <v>224</v>
      </c>
      <c r="B219" s="106" t="s">
        <v>19</v>
      </c>
      <c r="C219" s="314">
        <v>55553472</v>
      </c>
      <c r="D219" s="28">
        <v>41091</v>
      </c>
      <c r="E219" s="60">
        <v>41183</v>
      </c>
      <c r="F219" s="170">
        <v>41214</v>
      </c>
      <c r="G219" s="170">
        <v>41821</v>
      </c>
    </row>
    <row r="220" spans="1:7" x14ac:dyDescent="0.25">
      <c r="A220" s="106" t="s">
        <v>225</v>
      </c>
      <c r="B220" s="106" t="s">
        <v>21</v>
      </c>
      <c r="C220" s="314">
        <v>50500000</v>
      </c>
      <c r="D220" s="28">
        <v>40969</v>
      </c>
      <c r="E220" s="170">
        <v>41061</v>
      </c>
      <c r="F220" s="170">
        <v>41061</v>
      </c>
      <c r="G220" s="170">
        <v>41122</v>
      </c>
    </row>
    <row r="221" spans="1:7" x14ac:dyDescent="0.25">
      <c r="A221" s="106" t="s">
        <v>226</v>
      </c>
      <c r="B221" s="106" t="s">
        <v>21</v>
      </c>
      <c r="C221" s="314">
        <v>212812544</v>
      </c>
      <c r="D221" s="170">
        <v>40909</v>
      </c>
      <c r="E221" s="170">
        <v>41000</v>
      </c>
      <c r="F221" s="170">
        <v>41030</v>
      </c>
      <c r="G221" s="170">
        <v>41153</v>
      </c>
    </row>
    <row r="222" spans="1:7" ht="12.75" customHeight="1" x14ac:dyDescent="0.25">
      <c r="A222" s="106" t="s">
        <v>227</v>
      </c>
      <c r="B222" s="106" t="s">
        <v>69</v>
      </c>
      <c r="C222" s="314">
        <v>150000000</v>
      </c>
      <c r="D222" s="170">
        <v>40940</v>
      </c>
      <c r="E222" s="28">
        <v>41061</v>
      </c>
      <c r="F222" s="28">
        <v>41061</v>
      </c>
      <c r="G222" s="170">
        <v>41214</v>
      </c>
    </row>
    <row r="223" spans="1:7" ht="25.5" x14ac:dyDescent="0.25">
      <c r="A223" s="106" t="s">
        <v>227</v>
      </c>
      <c r="B223" s="106" t="s">
        <v>56</v>
      </c>
      <c r="C223" s="315">
        <v>150000000</v>
      </c>
      <c r="D223" s="170">
        <v>40940</v>
      </c>
      <c r="E223" s="28">
        <v>41061</v>
      </c>
      <c r="F223" s="28">
        <v>41061</v>
      </c>
      <c r="G223" s="170">
        <v>41214</v>
      </c>
    </row>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J239"/>
  <sheetViews>
    <sheetView workbookViewId="0">
      <selection activeCell="H20" sqref="H20"/>
    </sheetView>
  </sheetViews>
  <sheetFormatPr baseColWidth="10" defaultRowHeight="12.75" x14ac:dyDescent="0.25"/>
  <cols>
    <col min="1" max="1" width="63.7109375" style="4" customWidth="1"/>
    <col min="2" max="2" width="20.7109375" style="5" customWidth="1"/>
    <col min="3" max="3" width="18.7109375" style="6" customWidth="1"/>
    <col min="4" max="4" width="13.7109375" style="4" customWidth="1"/>
    <col min="5" max="5" width="13.7109375" style="7" customWidth="1"/>
    <col min="6" max="7" width="13.7109375" style="4" customWidth="1"/>
    <col min="8" max="9" width="11.42578125" style="4"/>
    <col min="10" max="10" width="13.5703125" style="4" customWidth="1"/>
    <col min="11" max="232" width="11.42578125" style="4"/>
    <col min="233" max="233" width="62.85546875" style="4" customWidth="1"/>
    <col min="234" max="234" width="22.28515625" style="4" customWidth="1"/>
    <col min="235" max="235" width="18.140625" style="4" customWidth="1"/>
    <col min="236" max="236" width="16.85546875" style="4" customWidth="1"/>
    <col min="237" max="237" width="13.42578125" style="4" customWidth="1"/>
    <col min="238" max="238" width="11.7109375" style="4" customWidth="1"/>
    <col min="239" max="239" width="13" style="4" customWidth="1"/>
    <col min="240" max="240" width="13.42578125" style="4" bestFit="1" customWidth="1"/>
    <col min="241" max="488" width="11.42578125" style="4"/>
    <col min="489" max="489" width="62.85546875" style="4" customWidth="1"/>
    <col min="490" max="490" width="22.28515625" style="4" customWidth="1"/>
    <col min="491" max="491" width="18.140625" style="4" customWidth="1"/>
    <col min="492" max="492" width="16.85546875" style="4" customWidth="1"/>
    <col min="493" max="493" width="13.42578125" style="4" customWidth="1"/>
    <col min="494" max="494" width="11.7109375" style="4" customWidth="1"/>
    <col min="495" max="495" width="13" style="4" customWidth="1"/>
    <col min="496" max="496" width="13.42578125" style="4" bestFit="1" customWidth="1"/>
    <col min="497" max="744" width="11.42578125" style="4"/>
    <col min="745" max="745" width="62.85546875" style="4" customWidth="1"/>
    <col min="746" max="746" width="22.28515625" style="4" customWidth="1"/>
    <col min="747" max="747" width="18.140625" style="4" customWidth="1"/>
    <col min="748" max="748" width="16.85546875" style="4" customWidth="1"/>
    <col min="749" max="749" width="13.42578125" style="4" customWidth="1"/>
    <col min="750" max="750" width="11.7109375" style="4" customWidth="1"/>
    <col min="751" max="751" width="13" style="4" customWidth="1"/>
    <col min="752" max="752" width="13.42578125" style="4" bestFit="1" customWidth="1"/>
    <col min="753" max="1000" width="11.42578125" style="4"/>
    <col min="1001" max="1001" width="62.85546875" style="4" customWidth="1"/>
    <col min="1002" max="1002" width="22.28515625" style="4" customWidth="1"/>
    <col min="1003" max="1003" width="18.140625" style="4" customWidth="1"/>
    <col min="1004" max="1004" width="16.85546875" style="4" customWidth="1"/>
    <col min="1005" max="1005" width="13.42578125" style="4" customWidth="1"/>
    <col min="1006" max="1006" width="11.7109375" style="4" customWidth="1"/>
    <col min="1007" max="1007" width="13" style="4" customWidth="1"/>
    <col min="1008" max="1008" width="13.42578125" style="4" bestFit="1" customWidth="1"/>
    <col min="1009" max="1256" width="11.42578125" style="4"/>
    <col min="1257" max="1257" width="62.85546875" style="4" customWidth="1"/>
    <col min="1258" max="1258" width="22.28515625" style="4" customWidth="1"/>
    <col min="1259" max="1259" width="18.140625" style="4" customWidth="1"/>
    <col min="1260" max="1260" width="16.85546875" style="4" customWidth="1"/>
    <col min="1261" max="1261" width="13.42578125" style="4" customWidth="1"/>
    <col min="1262" max="1262" width="11.7109375" style="4" customWidth="1"/>
    <col min="1263" max="1263" width="13" style="4" customWidth="1"/>
    <col min="1264" max="1264" width="13.42578125" style="4" bestFit="1" customWidth="1"/>
    <col min="1265" max="1512" width="11.42578125" style="4"/>
    <col min="1513" max="1513" width="62.85546875" style="4" customWidth="1"/>
    <col min="1514" max="1514" width="22.28515625" style="4" customWidth="1"/>
    <col min="1515" max="1515" width="18.140625" style="4" customWidth="1"/>
    <col min="1516" max="1516" width="16.85546875" style="4" customWidth="1"/>
    <col min="1517" max="1517" width="13.42578125" style="4" customWidth="1"/>
    <col min="1518" max="1518" width="11.7109375" style="4" customWidth="1"/>
    <col min="1519" max="1519" width="13" style="4" customWidth="1"/>
    <col min="1520" max="1520" width="13.42578125" style="4" bestFit="1" customWidth="1"/>
    <col min="1521" max="1768" width="11.42578125" style="4"/>
    <col min="1769" max="1769" width="62.85546875" style="4" customWidth="1"/>
    <col min="1770" max="1770" width="22.28515625" style="4" customWidth="1"/>
    <col min="1771" max="1771" width="18.140625" style="4" customWidth="1"/>
    <col min="1772" max="1772" width="16.85546875" style="4" customWidth="1"/>
    <col min="1773" max="1773" width="13.42578125" style="4" customWidth="1"/>
    <col min="1774" max="1774" width="11.7109375" style="4" customWidth="1"/>
    <col min="1775" max="1775" width="13" style="4" customWidth="1"/>
    <col min="1776" max="1776" width="13.42578125" style="4" bestFit="1" customWidth="1"/>
    <col min="1777" max="2024" width="11.42578125" style="4"/>
    <col min="2025" max="2025" width="62.85546875" style="4" customWidth="1"/>
    <col min="2026" max="2026" width="22.28515625" style="4" customWidth="1"/>
    <col min="2027" max="2027" width="18.140625" style="4" customWidth="1"/>
    <col min="2028" max="2028" width="16.85546875" style="4" customWidth="1"/>
    <col min="2029" max="2029" width="13.42578125" style="4" customWidth="1"/>
    <col min="2030" max="2030" width="11.7109375" style="4" customWidth="1"/>
    <col min="2031" max="2031" width="13" style="4" customWidth="1"/>
    <col min="2032" max="2032" width="13.42578125" style="4" bestFit="1" customWidth="1"/>
    <col min="2033" max="2280" width="11.42578125" style="4"/>
    <col min="2281" max="2281" width="62.85546875" style="4" customWidth="1"/>
    <col min="2282" max="2282" width="22.28515625" style="4" customWidth="1"/>
    <col min="2283" max="2283" width="18.140625" style="4" customWidth="1"/>
    <col min="2284" max="2284" width="16.85546875" style="4" customWidth="1"/>
    <col min="2285" max="2285" width="13.42578125" style="4" customWidth="1"/>
    <col min="2286" max="2286" width="11.7109375" style="4" customWidth="1"/>
    <col min="2287" max="2287" width="13" style="4" customWidth="1"/>
    <col min="2288" max="2288" width="13.42578125" style="4" bestFit="1" customWidth="1"/>
    <col min="2289" max="2536" width="11.42578125" style="4"/>
    <col min="2537" max="2537" width="62.85546875" style="4" customWidth="1"/>
    <col min="2538" max="2538" width="22.28515625" style="4" customWidth="1"/>
    <col min="2539" max="2539" width="18.140625" style="4" customWidth="1"/>
    <col min="2540" max="2540" width="16.85546875" style="4" customWidth="1"/>
    <col min="2541" max="2541" width="13.42578125" style="4" customWidth="1"/>
    <col min="2542" max="2542" width="11.7109375" style="4" customWidth="1"/>
    <col min="2543" max="2543" width="13" style="4" customWidth="1"/>
    <col min="2544" max="2544" width="13.42578125" style="4" bestFit="1" customWidth="1"/>
    <col min="2545" max="2792" width="11.42578125" style="4"/>
    <col min="2793" max="2793" width="62.85546875" style="4" customWidth="1"/>
    <col min="2794" max="2794" width="22.28515625" style="4" customWidth="1"/>
    <col min="2795" max="2795" width="18.140625" style="4" customWidth="1"/>
    <col min="2796" max="2796" width="16.85546875" style="4" customWidth="1"/>
    <col min="2797" max="2797" width="13.42578125" style="4" customWidth="1"/>
    <col min="2798" max="2798" width="11.7109375" style="4" customWidth="1"/>
    <col min="2799" max="2799" width="13" style="4" customWidth="1"/>
    <col min="2800" max="2800" width="13.42578125" style="4" bestFit="1" customWidth="1"/>
    <col min="2801" max="3048" width="11.42578125" style="4"/>
    <col min="3049" max="3049" width="62.85546875" style="4" customWidth="1"/>
    <col min="3050" max="3050" width="22.28515625" style="4" customWidth="1"/>
    <col min="3051" max="3051" width="18.140625" style="4" customWidth="1"/>
    <col min="3052" max="3052" width="16.85546875" style="4" customWidth="1"/>
    <col min="3053" max="3053" width="13.42578125" style="4" customWidth="1"/>
    <col min="3054" max="3054" width="11.7109375" style="4" customWidth="1"/>
    <col min="3055" max="3055" width="13" style="4" customWidth="1"/>
    <col min="3056" max="3056" width="13.42578125" style="4" bestFit="1" customWidth="1"/>
    <col min="3057" max="3304" width="11.42578125" style="4"/>
    <col min="3305" max="3305" width="62.85546875" style="4" customWidth="1"/>
    <col min="3306" max="3306" width="22.28515625" style="4" customWidth="1"/>
    <col min="3307" max="3307" width="18.140625" style="4" customWidth="1"/>
    <col min="3308" max="3308" width="16.85546875" style="4" customWidth="1"/>
    <col min="3309" max="3309" width="13.42578125" style="4" customWidth="1"/>
    <col min="3310" max="3310" width="11.7109375" style="4" customWidth="1"/>
    <col min="3311" max="3311" width="13" style="4" customWidth="1"/>
    <col min="3312" max="3312" width="13.42578125" style="4" bestFit="1" customWidth="1"/>
    <col min="3313" max="3560" width="11.42578125" style="4"/>
    <col min="3561" max="3561" width="62.85546875" style="4" customWidth="1"/>
    <col min="3562" max="3562" width="22.28515625" style="4" customWidth="1"/>
    <col min="3563" max="3563" width="18.140625" style="4" customWidth="1"/>
    <col min="3564" max="3564" width="16.85546875" style="4" customWidth="1"/>
    <col min="3565" max="3565" width="13.42578125" style="4" customWidth="1"/>
    <col min="3566" max="3566" width="11.7109375" style="4" customWidth="1"/>
    <col min="3567" max="3567" width="13" style="4" customWidth="1"/>
    <col min="3568" max="3568" width="13.42578125" style="4" bestFit="1" customWidth="1"/>
    <col min="3569" max="3816" width="11.42578125" style="4"/>
    <col min="3817" max="3817" width="62.85546875" style="4" customWidth="1"/>
    <col min="3818" max="3818" width="22.28515625" style="4" customWidth="1"/>
    <col min="3819" max="3819" width="18.140625" style="4" customWidth="1"/>
    <col min="3820" max="3820" width="16.85546875" style="4" customWidth="1"/>
    <col min="3821" max="3821" width="13.42578125" style="4" customWidth="1"/>
    <col min="3822" max="3822" width="11.7109375" style="4" customWidth="1"/>
    <col min="3823" max="3823" width="13" style="4" customWidth="1"/>
    <col min="3824" max="3824" width="13.42578125" style="4" bestFit="1" customWidth="1"/>
    <col min="3825" max="4072" width="11.42578125" style="4"/>
    <col min="4073" max="4073" width="62.85546875" style="4" customWidth="1"/>
    <col min="4074" max="4074" width="22.28515625" style="4" customWidth="1"/>
    <col min="4075" max="4075" width="18.140625" style="4" customWidth="1"/>
    <col min="4076" max="4076" width="16.85546875" style="4" customWidth="1"/>
    <col min="4077" max="4077" width="13.42578125" style="4" customWidth="1"/>
    <col min="4078" max="4078" width="11.7109375" style="4" customWidth="1"/>
    <col min="4079" max="4079" width="13" style="4" customWidth="1"/>
    <col min="4080" max="4080" width="13.42578125" style="4" bestFit="1" customWidth="1"/>
    <col min="4081" max="4328" width="11.42578125" style="4"/>
    <col min="4329" max="4329" width="62.85546875" style="4" customWidth="1"/>
    <col min="4330" max="4330" width="22.28515625" style="4" customWidth="1"/>
    <col min="4331" max="4331" width="18.140625" style="4" customWidth="1"/>
    <col min="4332" max="4332" width="16.85546875" style="4" customWidth="1"/>
    <col min="4333" max="4333" width="13.42578125" style="4" customWidth="1"/>
    <col min="4334" max="4334" width="11.7109375" style="4" customWidth="1"/>
    <col min="4335" max="4335" width="13" style="4" customWidth="1"/>
    <col min="4336" max="4336" width="13.42578125" style="4" bestFit="1" customWidth="1"/>
    <col min="4337" max="4584" width="11.42578125" style="4"/>
    <col min="4585" max="4585" width="62.85546875" style="4" customWidth="1"/>
    <col min="4586" max="4586" width="22.28515625" style="4" customWidth="1"/>
    <col min="4587" max="4587" width="18.140625" style="4" customWidth="1"/>
    <col min="4588" max="4588" width="16.85546875" style="4" customWidth="1"/>
    <col min="4589" max="4589" width="13.42578125" style="4" customWidth="1"/>
    <col min="4590" max="4590" width="11.7109375" style="4" customWidth="1"/>
    <col min="4591" max="4591" width="13" style="4" customWidth="1"/>
    <col min="4592" max="4592" width="13.42578125" style="4" bestFit="1" customWidth="1"/>
    <col min="4593" max="4840" width="11.42578125" style="4"/>
    <col min="4841" max="4841" width="62.85546875" style="4" customWidth="1"/>
    <col min="4842" max="4842" width="22.28515625" style="4" customWidth="1"/>
    <col min="4843" max="4843" width="18.140625" style="4" customWidth="1"/>
    <col min="4844" max="4844" width="16.85546875" style="4" customWidth="1"/>
    <col min="4845" max="4845" width="13.42578125" style="4" customWidth="1"/>
    <col min="4846" max="4846" width="11.7109375" style="4" customWidth="1"/>
    <col min="4847" max="4847" width="13" style="4" customWidth="1"/>
    <col min="4848" max="4848" width="13.42578125" style="4" bestFit="1" customWidth="1"/>
    <col min="4849" max="5096" width="11.42578125" style="4"/>
    <col min="5097" max="5097" width="62.85546875" style="4" customWidth="1"/>
    <col min="5098" max="5098" width="22.28515625" style="4" customWidth="1"/>
    <col min="5099" max="5099" width="18.140625" style="4" customWidth="1"/>
    <col min="5100" max="5100" width="16.85546875" style="4" customWidth="1"/>
    <col min="5101" max="5101" width="13.42578125" style="4" customWidth="1"/>
    <col min="5102" max="5102" width="11.7109375" style="4" customWidth="1"/>
    <col min="5103" max="5103" width="13" style="4" customWidth="1"/>
    <col min="5104" max="5104" width="13.42578125" style="4" bestFit="1" customWidth="1"/>
    <col min="5105" max="5352" width="11.42578125" style="4"/>
    <col min="5353" max="5353" width="62.85546875" style="4" customWidth="1"/>
    <col min="5354" max="5354" width="22.28515625" style="4" customWidth="1"/>
    <col min="5355" max="5355" width="18.140625" style="4" customWidth="1"/>
    <col min="5356" max="5356" width="16.85546875" style="4" customWidth="1"/>
    <col min="5357" max="5357" width="13.42578125" style="4" customWidth="1"/>
    <col min="5358" max="5358" width="11.7109375" style="4" customWidth="1"/>
    <col min="5359" max="5359" width="13" style="4" customWidth="1"/>
    <col min="5360" max="5360" width="13.42578125" style="4" bestFit="1" customWidth="1"/>
    <col min="5361" max="5608" width="11.42578125" style="4"/>
    <col min="5609" max="5609" width="62.85546875" style="4" customWidth="1"/>
    <col min="5610" max="5610" width="22.28515625" style="4" customWidth="1"/>
    <col min="5611" max="5611" width="18.140625" style="4" customWidth="1"/>
    <col min="5612" max="5612" width="16.85546875" style="4" customWidth="1"/>
    <col min="5613" max="5613" width="13.42578125" style="4" customWidth="1"/>
    <col min="5614" max="5614" width="11.7109375" style="4" customWidth="1"/>
    <col min="5615" max="5615" width="13" style="4" customWidth="1"/>
    <col min="5616" max="5616" width="13.42578125" style="4" bestFit="1" customWidth="1"/>
    <col min="5617" max="5864" width="11.42578125" style="4"/>
    <col min="5865" max="5865" width="62.85546875" style="4" customWidth="1"/>
    <col min="5866" max="5866" width="22.28515625" style="4" customWidth="1"/>
    <col min="5867" max="5867" width="18.140625" style="4" customWidth="1"/>
    <col min="5868" max="5868" width="16.85546875" style="4" customWidth="1"/>
    <col min="5869" max="5869" width="13.42578125" style="4" customWidth="1"/>
    <col min="5870" max="5870" width="11.7109375" style="4" customWidth="1"/>
    <col min="5871" max="5871" width="13" style="4" customWidth="1"/>
    <col min="5872" max="5872" width="13.42578125" style="4" bestFit="1" customWidth="1"/>
    <col min="5873" max="6120" width="11.42578125" style="4"/>
    <col min="6121" max="6121" width="62.85546875" style="4" customWidth="1"/>
    <col min="6122" max="6122" width="22.28515625" style="4" customWidth="1"/>
    <col min="6123" max="6123" width="18.140625" style="4" customWidth="1"/>
    <col min="6124" max="6124" width="16.85546875" style="4" customWidth="1"/>
    <col min="6125" max="6125" width="13.42578125" style="4" customWidth="1"/>
    <col min="6126" max="6126" width="11.7109375" style="4" customWidth="1"/>
    <col min="6127" max="6127" width="13" style="4" customWidth="1"/>
    <col min="6128" max="6128" width="13.42578125" style="4" bestFit="1" customWidth="1"/>
    <col min="6129" max="6376" width="11.42578125" style="4"/>
    <col min="6377" max="6377" width="62.85546875" style="4" customWidth="1"/>
    <col min="6378" max="6378" width="22.28515625" style="4" customWidth="1"/>
    <col min="6379" max="6379" width="18.140625" style="4" customWidth="1"/>
    <col min="6380" max="6380" width="16.85546875" style="4" customWidth="1"/>
    <col min="6381" max="6381" width="13.42578125" style="4" customWidth="1"/>
    <col min="6382" max="6382" width="11.7109375" style="4" customWidth="1"/>
    <col min="6383" max="6383" width="13" style="4" customWidth="1"/>
    <col min="6384" max="6384" width="13.42578125" style="4" bestFit="1" customWidth="1"/>
    <col min="6385" max="6632" width="11.42578125" style="4"/>
    <col min="6633" max="6633" width="62.85546875" style="4" customWidth="1"/>
    <col min="6634" max="6634" width="22.28515625" style="4" customWidth="1"/>
    <col min="6635" max="6635" width="18.140625" style="4" customWidth="1"/>
    <col min="6636" max="6636" width="16.85546875" style="4" customWidth="1"/>
    <col min="6637" max="6637" width="13.42578125" style="4" customWidth="1"/>
    <col min="6638" max="6638" width="11.7109375" style="4" customWidth="1"/>
    <col min="6639" max="6639" width="13" style="4" customWidth="1"/>
    <col min="6640" max="6640" width="13.42578125" style="4" bestFit="1" customWidth="1"/>
    <col min="6641" max="6888" width="11.42578125" style="4"/>
    <col min="6889" max="6889" width="62.85546875" style="4" customWidth="1"/>
    <col min="6890" max="6890" width="22.28515625" style="4" customWidth="1"/>
    <col min="6891" max="6891" width="18.140625" style="4" customWidth="1"/>
    <col min="6892" max="6892" width="16.85546875" style="4" customWidth="1"/>
    <col min="6893" max="6893" width="13.42578125" style="4" customWidth="1"/>
    <col min="6894" max="6894" width="11.7109375" style="4" customWidth="1"/>
    <col min="6895" max="6895" width="13" style="4" customWidth="1"/>
    <col min="6896" max="6896" width="13.42578125" style="4" bestFit="1" customWidth="1"/>
    <col min="6897" max="7144" width="11.42578125" style="4"/>
    <col min="7145" max="7145" width="62.85546875" style="4" customWidth="1"/>
    <col min="7146" max="7146" width="22.28515625" style="4" customWidth="1"/>
    <col min="7147" max="7147" width="18.140625" style="4" customWidth="1"/>
    <col min="7148" max="7148" width="16.85546875" style="4" customWidth="1"/>
    <col min="7149" max="7149" width="13.42578125" style="4" customWidth="1"/>
    <col min="7150" max="7150" width="11.7109375" style="4" customWidth="1"/>
    <col min="7151" max="7151" width="13" style="4" customWidth="1"/>
    <col min="7152" max="7152" width="13.42578125" style="4" bestFit="1" customWidth="1"/>
    <col min="7153" max="7400" width="11.42578125" style="4"/>
    <col min="7401" max="7401" width="62.85546875" style="4" customWidth="1"/>
    <col min="7402" max="7402" width="22.28515625" style="4" customWidth="1"/>
    <col min="7403" max="7403" width="18.140625" style="4" customWidth="1"/>
    <col min="7404" max="7404" width="16.85546875" style="4" customWidth="1"/>
    <col min="7405" max="7405" width="13.42578125" style="4" customWidth="1"/>
    <col min="7406" max="7406" width="11.7109375" style="4" customWidth="1"/>
    <col min="7407" max="7407" width="13" style="4" customWidth="1"/>
    <col min="7408" max="7408" width="13.42578125" style="4" bestFit="1" customWidth="1"/>
    <col min="7409" max="7656" width="11.42578125" style="4"/>
    <col min="7657" max="7657" width="62.85546875" style="4" customWidth="1"/>
    <col min="7658" max="7658" width="22.28515625" style="4" customWidth="1"/>
    <col min="7659" max="7659" width="18.140625" style="4" customWidth="1"/>
    <col min="7660" max="7660" width="16.85546875" style="4" customWidth="1"/>
    <col min="7661" max="7661" width="13.42578125" style="4" customWidth="1"/>
    <col min="7662" max="7662" width="11.7109375" style="4" customWidth="1"/>
    <col min="7663" max="7663" width="13" style="4" customWidth="1"/>
    <col min="7664" max="7664" width="13.42578125" style="4" bestFit="1" customWidth="1"/>
    <col min="7665" max="7912" width="11.42578125" style="4"/>
    <col min="7913" max="7913" width="62.85546875" style="4" customWidth="1"/>
    <col min="7914" max="7914" width="22.28515625" style="4" customWidth="1"/>
    <col min="7915" max="7915" width="18.140625" style="4" customWidth="1"/>
    <col min="7916" max="7916" width="16.85546875" style="4" customWidth="1"/>
    <col min="7917" max="7917" width="13.42578125" style="4" customWidth="1"/>
    <col min="7918" max="7918" width="11.7109375" style="4" customWidth="1"/>
    <col min="7919" max="7919" width="13" style="4" customWidth="1"/>
    <col min="7920" max="7920" width="13.42578125" style="4" bestFit="1" customWidth="1"/>
    <col min="7921" max="8168" width="11.42578125" style="4"/>
    <col min="8169" max="8169" width="62.85546875" style="4" customWidth="1"/>
    <col min="8170" max="8170" width="22.28515625" style="4" customWidth="1"/>
    <col min="8171" max="8171" width="18.140625" style="4" customWidth="1"/>
    <col min="8172" max="8172" width="16.85546875" style="4" customWidth="1"/>
    <col min="8173" max="8173" width="13.42578125" style="4" customWidth="1"/>
    <col min="8174" max="8174" width="11.7109375" style="4" customWidth="1"/>
    <col min="8175" max="8175" width="13" style="4" customWidth="1"/>
    <col min="8176" max="8176" width="13.42578125" style="4" bestFit="1" customWidth="1"/>
    <col min="8177" max="8424" width="11.42578125" style="4"/>
    <col min="8425" max="8425" width="62.85546875" style="4" customWidth="1"/>
    <col min="8426" max="8426" width="22.28515625" style="4" customWidth="1"/>
    <col min="8427" max="8427" width="18.140625" style="4" customWidth="1"/>
    <col min="8428" max="8428" width="16.85546875" style="4" customWidth="1"/>
    <col min="8429" max="8429" width="13.42578125" style="4" customWidth="1"/>
    <col min="8430" max="8430" width="11.7109375" style="4" customWidth="1"/>
    <col min="8431" max="8431" width="13" style="4" customWidth="1"/>
    <col min="8432" max="8432" width="13.42578125" style="4" bestFit="1" customWidth="1"/>
    <col min="8433" max="8680" width="11.42578125" style="4"/>
    <col min="8681" max="8681" width="62.85546875" style="4" customWidth="1"/>
    <col min="8682" max="8682" width="22.28515625" style="4" customWidth="1"/>
    <col min="8683" max="8683" width="18.140625" style="4" customWidth="1"/>
    <col min="8684" max="8684" width="16.85546875" style="4" customWidth="1"/>
    <col min="8685" max="8685" width="13.42578125" style="4" customWidth="1"/>
    <col min="8686" max="8686" width="11.7109375" style="4" customWidth="1"/>
    <col min="8687" max="8687" width="13" style="4" customWidth="1"/>
    <col min="8688" max="8688" width="13.42578125" style="4" bestFit="1" customWidth="1"/>
    <col min="8689" max="8936" width="11.42578125" style="4"/>
    <col min="8937" max="8937" width="62.85546875" style="4" customWidth="1"/>
    <col min="8938" max="8938" width="22.28515625" style="4" customWidth="1"/>
    <col min="8939" max="8939" width="18.140625" style="4" customWidth="1"/>
    <col min="8940" max="8940" width="16.85546875" style="4" customWidth="1"/>
    <col min="8941" max="8941" width="13.42578125" style="4" customWidth="1"/>
    <col min="8942" max="8942" width="11.7109375" style="4" customWidth="1"/>
    <col min="8943" max="8943" width="13" style="4" customWidth="1"/>
    <col min="8944" max="8944" width="13.42578125" style="4" bestFit="1" customWidth="1"/>
    <col min="8945" max="9192" width="11.42578125" style="4"/>
    <col min="9193" max="9193" width="62.85546875" style="4" customWidth="1"/>
    <col min="9194" max="9194" width="22.28515625" style="4" customWidth="1"/>
    <col min="9195" max="9195" width="18.140625" style="4" customWidth="1"/>
    <col min="9196" max="9196" width="16.85546875" style="4" customWidth="1"/>
    <col min="9197" max="9197" width="13.42578125" style="4" customWidth="1"/>
    <col min="9198" max="9198" width="11.7109375" style="4" customWidth="1"/>
    <col min="9199" max="9199" width="13" style="4" customWidth="1"/>
    <col min="9200" max="9200" width="13.42578125" style="4" bestFit="1" customWidth="1"/>
    <col min="9201" max="9448" width="11.42578125" style="4"/>
    <col min="9449" max="9449" width="62.85546875" style="4" customWidth="1"/>
    <col min="9450" max="9450" width="22.28515625" style="4" customWidth="1"/>
    <col min="9451" max="9451" width="18.140625" style="4" customWidth="1"/>
    <col min="9452" max="9452" width="16.85546875" style="4" customWidth="1"/>
    <col min="9453" max="9453" width="13.42578125" style="4" customWidth="1"/>
    <col min="9454" max="9454" width="11.7109375" style="4" customWidth="1"/>
    <col min="9455" max="9455" width="13" style="4" customWidth="1"/>
    <col min="9456" max="9456" width="13.42578125" style="4" bestFit="1" customWidth="1"/>
    <col min="9457" max="9704" width="11.42578125" style="4"/>
    <col min="9705" max="9705" width="62.85546875" style="4" customWidth="1"/>
    <col min="9706" max="9706" width="22.28515625" style="4" customWidth="1"/>
    <col min="9707" max="9707" width="18.140625" style="4" customWidth="1"/>
    <col min="9708" max="9708" width="16.85546875" style="4" customWidth="1"/>
    <col min="9709" max="9709" width="13.42578125" style="4" customWidth="1"/>
    <col min="9710" max="9710" width="11.7109375" style="4" customWidth="1"/>
    <col min="9711" max="9711" width="13" style="4" customWidth="1"/>
    <col min="9712" max="9712" width="13.42578125" style="4" bestFit="1" customWidth="1"/>
    <col min="9713" max="9960" width="11.42578125" style="4"/>
    <col min="9961" max="9961" width="62.85546875" style="4" customWidth="1"/>
    <col min="9962" max="9962" width="22.28515625" style="4" customWidth="1"/>
    <col min="9963" max="9963" width="18.140625" style="4" customWidth="1"/>
    <col min="9964" max="9964" width="16.85546875" style="4" customWidth="1"/>
    <col min="9965" max="9965" width="13.42578125" style="4" customWidth="1"/>
    <col min="9966" max="9966" width="11.7109375" style="4" customWidth="1"/>
    <col min="9967" max="9967" width="13" style="4" customWidth="1"/>
    <col min="9968" max="9968" width="13.42578125" style="4" bestFit="1" customWidth="1"/>
    <col min="9969" max="10216" width="11.42578125" style="4"/>
    <col min="10217" max="10217" width="62.85546875" style="4" customWidth="1"/>
    <col min="10218" max="10218" width="22.28515625" style="4" customWidth="1"/>
    <col min="10219" max="10219" width="18.140625" style="4" customWidth="1"/>
    <col min="10220" max="10220" width="16.85546875" style="4" customWidth="1"/>
    <col min="10221" max="10221" width="13.42578125" style="4" customWidth="1"/>
    <col min="10222" max="10222" width="11.7109375" style="4" customWidth="1"/>
    <col min="10223" max="10223" width="13" style="4" customWidth="1"/>
    <col min="10224" max="10224" width="13.42578125" style="4" bestFit="1" customWidth="1"/>
    <col min="10225" max="10472" width="11.42578125" style="4"/>
    <col min="10473" max="10473" width="62.85546875" style="4" customWidth="1"/>
    <col min="10474" max="10474" width="22.28515625" style="4" customWidth="1"/>
    <col min="10475" max="10475" width="18.140625" style="4" customWidth="1"/>
    <col min="10476" max="10476" width="16.85546875" style="4" customWidth="1"/>
    <col min="10477" max="10477" width="13.42578125" style="4" customWidth="1"/>
    <col min="10478" max="10478" width="11.7109375" style="4" customWidth="1"/>
    <col min="10479" max="10479" width="13" style="4" customWidth="1"/>
    <col min="10480" max="10480" width="13.42578125" style="4" bestFit="1" customWidth="1"/>
    <col min="10481" max="10728" width="11.42578125" style="4"/>
    <col min="10729" max="10729" width="62.85546875" style="4" customWidth="1"/>
    <col min="10730" max="10730" width="22.28515625" style="4" customWidth="1"/>
    <col min="10731" max="10731" width="18.140625" style="4" customWidth="1"/>
    <col min="10732" max="10732" width="16.85546875" style="4" customWidth="1"/>
    <col min="10733" max="10733" width="13.42578125" style="4" customWidth="1"/>
    <col min="10734" max="10734" width="11.7109375" style="4" customWidth="1"/>
    <col min="10735" max="10735" width="13" style="4" customWidth="1"/>
    <col min="10736" max="10736" width="13.42578125" style="4" bestFit="1" customWidth="1"/>
    <col min="10737" max="10984" width="11.42578125" style="4"/>
    <col min="10985" max="10985" width="62.85546875" style="4" customWidth="1"/>
    <col min="10986" max="10986" width="22.28515625" style="4" customWidth="1"/>
    <col min="10987" max="10987" width="18.140625" style="4" customWidth="1"/>
    <col min="10988" max="10988" width="16.85546875" style="4" customWidth="1"/>
    <col min="10989" max="10989" width="13.42578125" style="4" customWidth="1"/>
    <col min="10990" max="10990" width="11.7109375" style="4" customWidth="1"/>
    <col min="10991" max="10991" width="13" style="4" customWidth="1"/>
    <col min="10992" max="10992" width="13.42578125" style="4" bestFit="1" customWidth="1"/>
    <col min="10993" max="11240" width="11.42578125" style="4"/>
    <col min="11241" max="11241" width="62.85546875" style="4" customWidth="1"/>
    <col min="11242" max="11242" width="22.28515625" style="4" customWidth="1"/>
    <col min="11243" max="11243" width="18.140625" style="4" customWidth="1"/>
    <col min="11244" max="11244" width="16.85546875" style="4" customWidth="1"/>
    <col min="11245" max="11245" width="13.42578125" style="4" customWidth="1"/>
    <col min="11246" max="11246" width="11.7109375" style="4" customWidth="1"/>
    <col min="11247" max="11247" width="13" style="4" customWidth="1"/>
    <col min="11248" max="11248" width="13.42578125" style="4" bestFit="1" customWidth="1"/>
    <col min="11249" max="11496" width="11.42578125" style="4"/>
    <col min="11497" max="11497" width="62.85546875" style="4" customWidth="1"/>
    <col min="11498" max="11498" width="22.28515625" style="4" customWidth="1"/>
    <col min="11499" max="11499" width="18.140625" style="4" customWidth="1"/>
    <col min="11500" max="11500" width="16.85546875" style="4" customWidth="1"/>
    <col min="11501" max="11501" width="13.42578125" style="4" customWidth="1"/>
    <col min="11502" max="11502" width="11.7109375" style="4" customWidth="1"/>
    <col min="11503" max="11503" width="13" style="4" customWidth="1"/>
    <col min="11504" max="11504" width="13.42578125" style="4" bestFit="1" customWidth="1"/>
    <col min="11505" max="11752" width="11.42578125" style="4"/>
    <col min="11753" max="11753" width="62.85546875" style="4" customWidth="1"/>
    <col min="11754" max="11754" width="22.28515625" style="4" customWidth="1"/>
    <col min="11755" max="11755" width="18.140625" style="4" customWidth="1"/>
    <col min="11756" max="11756" width="16.85546875" style="4" customWidth="1"/>
    <col min="11757" max="11757" width="13.42578125" style="4" customWidth="1"/>
    <col min="11758" max="11758" width="11.7109375" style="4" customWidth="1"/>
    <col min="11759" max="11759" width="13" style="4" customWidth="1"/>
    <col min="11760" max="11760" width="13.42578125" style="4" bestFit="1" customWidth="1"/>
    <col min="11761" max="12008" width="11.42578125" style="4"/>
    <col min="12009" max="12009" width="62.85546875" style="4" customWidth="1"/>
    <col min="12010" max="12010" width="22.28515625" style="4" customWidth="1"/>
    <col min="12011" max="12011" width="18.140625" style="4" customWidth="1"/>
    <col min="12012" max="12012" width="16.85546875" style="4" customWidth="1"/>
    <col min="12013" max="12013" width="13.42578125" style="4" customWidth="1"/>
    <col min="12014" max="12014" width="11.7109375" style="4" customWidth="1"/>
    <col min="12015" max="12015" width="13" style="4" customWidth="1"/>
    <col min="12016" max="12016" width="13.42578125" style="4" bestFit="1" customWidth="1"/>
    <col min="12017" max="12264" width="11.42578125" style="4"/>
    <col min="12265" max="12265" width="62.85546875" style="4" customWidth="1"/>
    <col min="12266" max="12266" width="22.28515625" style="4" customWidth="1"/>
    <col min="12267" max="12267" width="18.140625" style="4" customWidth="1"/>
    <col min="12268" max="12268" width="16.85546875" style="4" customWidth="1"/>
    <col min="12269" max="12269" width="13.42578125" style="4" customWidth="1"/>
    <col min="12270" max="12270" width="11.7109375" style="4" customWidth="1"/>
    <col min="12271" max="12271" width="13" style="4" customWidth="1"/>
    <col min="12272" max="12272" width="13.42578125" style="4" bestFit="1" customWidth="1"/>
    <col min="12273" max="12520" width="11.42578125" style="4"/>
    <col min="12521" max="12521" width="62.85546875" style="4" customWidth="1"/>
    <col min="12522" max="12522" width="22.28515625" style="4" customWidth="1"/>
    <col min="12523" max="12523" width="18.140625" style="4" customWidth="1"/>
    <col min="12524" max="12524" width="16.85546875" style="4" customWidth="1"/>
    <col min="12525" max="12525" width="13.42578125" style="4" customWidth="1"/>
    <col min="12526" max="12526" width="11.7109375" style="4" customWidth="1"/>
    <col min="12527" max="12527" width="13" style="4" customWidth="1"/>
    <col min="12528" max="12528" width="13.42578125" style="4" bestFit="1" customWidth="1"/>
    <col min="12529" max="12776" width="11.42578125" style="4"/>
    <col min="12777" max="12777" width="62.85546875" style="4" customWidth="1"/>
    <col min="12778" max="12778" width="22.28515625" style="4" customWidth="1"/>
    <col min="12779" max="12779" width="18.140625" style="4" customWidth="1"/>
    <col min="12780" max="12780" width="16.85546875" style="4" customWidth="1"/>
    <col min="12781" max="12781" width="13.42578125" style="4" customWidth="1"/>
    <col min="12782" max="12782" width="11.7109375" style="4" customWidth="1"/>
    <col min="12783" max="12783" width="13" style="4" customWidth="1"/>
    <col min="12784" max="12784" width="13.42578125" style="4" bestFit="1" customWidth="1"/>
    <col min="12785" max="13032" width="11.42578125" style="4"/>
    <col min="13033" max="13033" width="62.85546875" style="4" customWidth="1"/>
    <col min="13034" max="13034" width="22.28515625" style="4" customWidth="1"/>
    <col min="13035" max="13035" width="18.140625" style="4" customWidth="1"/>
    <col min="13036" max="13036" width="16.85546875" style="4" customWidth="1"/>
    <col min="13037" max="13037" width="13.42578125" style="4" customWidth="1"/>
    <col min="13038" max="13038" width="11.7109375" style="4" customWidth="1"/>
    <col min="13039" max="13039" width="13" style="4" customWidth="1"/>
    <col min="13040" max="13040" width="13.42578125" style="4" bestFit="1" customWidth="1"/>
    <col min="13041" max="13288" width="11.42578125" style="4"/>
    <col min="13289" max="13289" width="62.85546875" style="4" customWidth="1"/>
    <col min="13290" max="13290" width="22.28515625" style="4" customWidth="1"/>
    <col min="13291" max="13291" width="18.140625" style="4" customWidth="1"/>
    <col min="13292" max="13292" width="16.85546875" style="4" customWidth="1"/>
    <col min="13293" max="13293" width="13.42578125" style="4" customWidth="1"/>
    <col min="13294" max="13294" width="11.7109375" style="4" customWidth="1"/>
    <col min="13295" max="13295" width="13" style="4" customWidth="1"/>
    <col min="13296" max="13296" width="13.42578125" style="4" bestFit="1" customWidth="1"/>
    <col min="13297" max="13544" width="11.42578125" style="4"/>
    <col min="13545" max="13545" width="62.85546875" style="4" customWidth="1"/>
    <col min="13546" max="13546" width="22.28515625" style="4" customWidth="1"/>
    <col min="13547" max="13547" width="18.140625" style="4" customWidth="1"/>
    <col min="13548" max="13548" width="16.85546875" style="4" customWidth="1"/>
    <col min="13549" max="13549" width="13.42578125" style="4" customWidth="1"/>
    <col min="13550" max="13550" width="11.7109375" style="4" customWidth="1"/>
    <col min="13551" max="13551" width="13" style="4" customWidth="1"/>
    <col min="13552" max="13552" width="13.42578125" style="4" bestFit="1" customWidth="1"/>
    <col min="13553" max="13800" width="11.42578125" style="4"/>
    <col min="13801" max="13801" width="62.85546875" style="4" customWidth="1"/>
    <col min="13802" max="13802" width="22.28515625" style="4" customWidth="1"/>
    <col min="13803" max="13803" width="18.140625" style="4" customWidth="1"/>
    <col min="13804" max="13804" width="16.85546875" style="4" customWidth="1"/>
    <col min="13805" max="13805" width="13.42578125" style="4" customWidth="1"/>
    <col min="13806" max="13806" width="11.7109375" style="4" customWidth="1"/>
    <col min="13807" max="13807" width="13" style="4" customWidth="1"/>
    <col min="13808" max="13808" width="13.42578125" style="4" bestFit="1" customWidth="1"/>
    <col min="13809" max="14056" width="11.42578125" style="4"/>
    <col min="14057" max="14057" width="62.85546875" style="4" customWidth="1"/>
    <col min="14058" max="14058" width="22.28515625" style="4" customWidth="1"/>
    <col min="14059" max="14059" width="18.140625" style="4" customWidth="1"/>
    <col min="14060" max="14060" width="16.85546875" style="4" customWidth="1"/>
    <col min="14061" max="14061" width="13.42578125" style="4" customWidth="1"/>
    <col min="14062" max="14062" width="11.7109375" style="4" customWidth="1"/>
    <col min="14063" max="14063" width="13" style="4" customWidth="1"/>
    <col min="14064" max="14064" width="13.42578125" style="4" bestFit="1" customWidth="1"/>
    <col min="14065" max="14312" width="11.42578125" style="4"/>
    <col min="14313" max="14313" width="62.85546875" style="4" customWidth="1"/>
    <col min="14314" max="14314" width="22.28515625" style="4" customWidth="1"/>
    <col min="14315" max="14315" width="18.140625" style="4" customWidth="1"/>
    <col min="14316" max="14316" width="16.85546875" style="4" customWidth="1"/>
    <col min="14317" max="14317" width="13.42578125" style="4" customWidth="1"/>
    <col min="14318" max="14318" width="11.7109375" style="4" customWidth="1"/>
    <col min="14319" max="14319" width="13" style="4" customWidth="1"/>
    <col min="14320" max="14320" width="13.42578125" style="4" bestFit="1" customWidth="1"/>
    <col min="14321" max="14568" width="11.42578125" style="4"/>
    <col min="14569" max="14569" width="62.85546875" style="4" customWidth="1"/>
    <col min="14570" max="14570" width="22.28515625" style="4" customWidth="1"/>
    <col min="14571" max="14571" width="18.140625" style="4" customWidth="1"/>
    <col min="14572" max="14572" width="16.85546875" style="4" customWidth="1"/>
    <col min="14573" max="14573" width="13.42578125" style="4" customWidth="1"/>
    <col min="14574" max="14574" width="11.7109375" style="4" customWidth="1"/>
    <col min="14575" max="14575" width="13" style="4" customWidth="1"/>
    <col min="14576" max="14576" width="13.42578125" style="4" bestFit="1" customWidth="1"/>
    <col min="14577" max="14824" width="11.42578125" style="4"/>
    <col min="14825" max="14825" width="62.85546875" style="4" customWidth="1"/>
    <col min="14826" max="14826" width="22.28515625" style="4" customWidth="1"/>
    <col min="14827" max="14827" width="18.140625" style="4" customWidth="1"/>
    <col min="14828" max="14828" width="16.85546875" style="4" customWidth="1"/>
    <col min="14829" max="14829" width="13.42578125" style="4" customWidth="1"/>
    <col min="14830" max="14830" width="11.7109375" style="4" customWidth="1"/>
    <col min="14831" max="14831" width="13" style="4" customWidth="1"/>
    <col min="14832" max="14832" width="13.42578125" style="4" bestFit="1" customWidth="1"/>
    <col min="14833" max="15080" width="11.42578125" style="4"/>
    <col min="15081" max="15081" width="62.85546875" style="4" customWidth="1"/>
    <col min="15082" max="15082" width="22.28515625" style="4" customWidth="1"/>
    <col min="15083" max="15083" width="18.140625" style="4" customWidth="1"/>
    <col min="15084" max="15084" width="16.85546875" style="4" customWidth="1"/>
    <col min="15085" max="15085" width="13.42578125" style="4" customWidth="1"/>
    <col min="15086" max="15086" width="11.7109375" style="4" customWidth="1"/>
    <col min="15087" max="15087" width="13" style="4" customWidth="1"/>
    <col min="15088" max="15088" width="13.42578125" style="4" bestFit="1" customWidth="1"/>
    <col min="15089" max="15336" width="11.42578125" style="4"/>
    <col min="15337" max="15337" width="62.85546875" style="4" customWidth="1"/>
    <col min="15338" max="15338" width="22.28515625" style="4" customWidth="1"/>
    <col min="15339" max="15339" width="18.140625" style="4" customWidth="1"/>
    <col min="15340" max="15340" width="16.85546875" style="4" customWidth="1"/>
    <col min="15341" max="15341" width="13.42578125" style="4" customWidth="1"/>
    <col min="15342" max="15342" width="11.7109375" style="4" customWidth="1"/>
    <col min="15343" max="15343" width="13" style="4" customWidth="1"/>
    <col min="15344" max="15344" width="13.42578125" style="4" bestFit="1" customWidth="1"/>
    <col min="15345" max="15592" width="11.42578125" style="4"/>
    <col min="15593" max="15593" width="62.85546875" style="4" customWidth="1"/>
    <col min="15594" max="15594" width="22.28515625" style="4" customWidth="1"/>
    <col min="15595" max="15595" width="18.140625" style="4" customWidth="1"/>
    <col min="15596" max="15596" width="16.85546875" style="4" customWidth="1"/>
    <col min="15597" max="15597" width="13.42578125" style="4" customWidth="1"/>
    <col min="15598" max="15598" width="11.7109375" style="4" customWidth="1"/>
    <col min="15599" max="15599" width="13" style="4" customWidth="1"/>
    <col min="15600" max="15600" width="13.42578125" style="4" bestFit="1" customWidth="1"/>
    <col min="15601" max="15848" width="11.42578125" style="4"/>
    <col min="15849" max="15849" width="62.85546875" style="4" customWidth="1"/>
    <col min="15850" max="15850" width="22.28515625" style="4" customWidth="1"/>
    <col min="15851" max="15851" width="18.140625" style="4" customWidth="1"/>
    <col min="15852" max="15852" width="16.85546875" style="4" customWidth="1"/>
    <col min="15853" max="15853" width="13.42578125" style="4" customWidth="1"/>
    <col min="15854" max="15854" width="11.7109375" style="4" customWidth="1"/>
    <col min="15855" max="15855" width="13" style="4" customWidth="1"/>
    <col min="15856" max="15856" width="13.42578125" style="4" bestFit="1" customWidth="1"/>
    <col min="15857" max="16104" width="11.42578125" style="4"/>
    <col min="16105" max="16105" width="62.85546875" style="4" customWidth="1"/>
    <col min="16106" max="16106" width="22.28515625" style="4" customWidth="1"/>
    <col min="16107" max="16107" width="18.140625" style="4" customWidth="1"/>
    <col min="16108" max="16108" width="16.85546875" style="4" customWidth="1"/>
    <col min="16109" max="16109" width="13.42578125" style="4" customWidth="1"/>
    <col min="16110" max="16110" width="11.7109375" style="4" customWidth="1"/>
    <col min="16111" max="16111" width="13" style="4" customWidth="1"/>
    <col min="16112" max="16112" width="13.42578125" style="4" bestFit="1" customWidth="1"/>
    <col min="16113"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228</v>
      </c>
      <c r="B4" s="498"/>
      <c r="C4" s="498"/>
      <c r="D4" s="498"/>
      <c r="E4" s="498"/>
      <c r="F4" s="498"/>
      <c r="G4" s="498"/>
    </row>
    <row r="5" spans="1:7" x14ac:dyDescent="0.25">
      <c r="A5" s="81"/>
      <c r="B5" s="81"/>
      <c r="C5" s="9"/>
      <c r="D5" s="81"/>
      <c r="E5" s="81"/>
      <c r="F5" s="81"/>
      <c r="G5" s="81"/>
    </row>
    <row r="6" spans="1:7" x14ac:dyDescent="0.25">
      <c r="A6" s="10"/>
      <c r="B6" s="499" t="s">
        <v>3</v>
      </c>
      <c r="C6" s="500"/>
      <c r="D6" s="500"/>
      <c r="E6" s="501" t="s">
        <v>4</v>
      </c>
      <c r="F6" s="502"/>
      <c r="G6" s="502"/>
    </row>
    <row r="7" spans="1:7" ht="76.5" x14ac:dyDescent="0.25">
      <c r="A7" s="11" t="s">
        <v>5</v>
      </c>
      <c r="B7" s="12" t="s">
        <v>6</v>
      </c>
      <c r="C7" s="13" t="s">
        <v>7</v>
      </c>
      <c r="D7" s="14" t="s">
        <v>8</v>
      </c>
      <c r="E7" s="14" t="s">
        <v>9</v>
      </c>
      <c r="F7" s="14" t="s">
        <v>10</v>
      </c>
      <c r="G7" s="14" t="s">
        <v>11</v>
      </c>
    </row>
    <row r="8" spans="1:7" x14ac:dyDescent="0.25">
      <c r="A8" s="1" t="s">
        <v>229</v>
      </c>
      <c r="B8" s="15"/>
      <c r="C8" s="2">
        <f>SUM(C9+C104)</f>
        <v>6641000000</v>
      </c>
      <c r="D8" s="15"/>
      <c r="E8" s="15"/>
      <c r="F8" s="15"/>
      <c r="G8" s="15"/>
    </row>
    <row r="9" spans="1:7" ht="25.5" x14ac:dyDescent="0.25">
      <c r="A9" s="386" t="s">
        <v>230</v>
      </c>
      <c r="B9" s="46"/>
      <c r="C9" s="103">
        <f>C10+C18+C30+C59+C72</f>
        <v>3300000000</v>
      </c>
      <c r="D9" s="387"/>
      <c r="E9" s="388"/>
      <c r="F9" s="222"/>
      <c r="G9" s="271"/>
    </row>
    <row r="10" spans="1:7" hidden="1" x14ac:dyDescent="0.25">
      <c r="A10" s="515" t="s">
        <v>231</v>
      </c>
      <c r="B10" s="297"/>
      <c r="C10" s="389">
        <v>2195000000</v>
      </c>
      <c r="D10" s="299"/>
      <c r="E10" s="27"/>
      <c r="F10" s="299"/>
      <c r="G10" s="299"/>
    </row>
    <row r="11" spans="1:7" x14ac:dyDescent="0.25">
      <c r="A11" s="516"/>
      <c r="B11" s="297" t="s">
        <v>232</v>
      </c>
      <c r="C11" s="315">
        <f>(1239221718/5)</f>
        <v>247844343.59999999</v>
      </c>
      <c r="D11" s="517">
        <v>40836</v>
      </c>
      <c r="E11" s="517">
        <v>40878</v>
      </c>
      <c r="F11" s="517">
        <v>40940</v>
      </c>
      <c r="G11" s="517">
        <v>41183</v>
      </c>
    </row>
    <row r="12" spans="1:7" x14ac:dyDescent="0.25">
      <c r="A12" s="516"/>
      <c r="B12" s="297" t="s">
        <v>233</v>
      </c>
      <c r="C12" s="315">
        <f t="shared" ref="C12:C15" si="0">(1239221718/5)</f>
        <v>247844343.59999999</v>
      </c>
      <c r="D12" s="517"/>
      <c r="E12" s="517"/>
      <c r="F12" s="517"/>
      <c r="G12" s="517"/>
    </row>
    <row r="13" spans="1:7" x14ac:dyDescent="0.25">
      <c r="A13" s="516"/>
      <c r="B13" s="297" t="s">
        <v>234</v>
      </c>
      <c r="C13" s="315">
        <f t="shared" si="0"/>
        <v>247844343.59999999</v>
      </c>
      <c r="D13" s="517"/>
      <c r="E13" s="517"/>
      <c r="F13" s="517"/>
      <c r="G13" s="517"/>
    </row>
    <row r="14" spans="1:7" x14ac:dyDescent="0.25">
      <c r="A14" s="516"/>
      <c r="B14" s="297" t="s">
        <v>235</v>
      </c>
      <c r="C14" s="315">
        <f t="shared" si="0"/>
        <v>247844343.59999999</v>
      </c>
      <c r="D14" s="517"/>
      <c r="E14" s="517"/>
      <c r="F14" s="517"/>
      <c r="G14" s="517"/>
    </row>
    <row r="15" spans="1:7" x14ac:dyDescent="0.25">
      <c r="A15" s="516"/>
      <c r="B15" s="297" t="s">
        <v>236</v>
      </c>
      <c r="C15" s="315">
        <f t="shared" si="0"/>
        <v>247844343.59999999</v>
      </c>
      <c r="D15" s="517"/>
      <c r="E15" s="517"/>
      <c r="F15" s="517"/>
      <c r="G15" s="517"/>
    </row>
    <row r="16" spans="1:7" x14ac:dyDescent="0.25">
      <c r="A16" s="516"/>
      <c r="B16" s="297" t="s">
        <v>237</v>
      </c>
      <c r="C16" s="518">
        <v>955778280</v>
      </c>
      <c r="D16" s="519">
        <v>40634</v>
      </c>
      <c r="E16" s="519">
        <v>41061</v>
      </c>
      <c r="F16" s="520">
        <v>41091</v>
      </c>
      <c r="G16" s="521">
        <v>41334</v>
      </c>
    </row>
    <row r="17" spans="1:7" x14ac:dyDescent="0.25">
      <c r="A17" s="516"/>
      <c r="B17" s="297" t="s">
        <v>132</v>
      </c>
      <c r="C17" s="518"/>
      <c r="D17" s="519"/>
      <c r="E17" s="519"/>
      <c r="F17" s="520"/>
      <c r="G17" s="521"/>
    </row>
    <row r="18" spans="1:7" hidden="1" x14ac:dyDescent="0.25">
      <c r="A18" s="522" t="s">
        <v>238</v>
      </c>
      <c r="B18" s="297"/>
      <c r="C18" s="226">
        <v>370000000</v>
      </c>
      <c r="D18" s="517">
        <v>40969</v>
      </c>
      <c r="E18" s="517">
        <v>41030</v>
      </c>
      <c r="F18" s="517">
        <v>41061</v>
      </c>
      <c r="G18" s="517">
        <v>41122</v>
      </c>
    </row>
    <row r="19" spans="1:7" x14ac:dyDescent="0.25">
      <c r="A19" s="522"/>
      <c r="B19" s="297" t="s">
        <v>239</v>
      </c>
      <c r="C19" s="226">
        <v>90000000</v>
      </c>
      <c r="D19" s="517"/>
      <c r="E19" s="517"/>
      <c r="F19" s="517"/>
      <c r="G19" s="517"/>
    </row>
    <row r="20" spans="1:7" x14ac:dyDescent="0.25">
      <c r="A20" s="522"/>
      <c r="B20" s="297" t="s">
        <v>240</v>
      </c>
      <c r="C20" s="226">
        <v>40000000</v>
      </c>
      <c r="D20" s="517"/>
      <c r="E20" s="517"/>
      <c r="F20" s="517"/>
      <c r="G20" s="517"/>
    </row>
    <row r="21" spans="1:7" x14ac:dyDescent="0.25">
      <c r="A21" s="522"/>
      <c r="B21" s="297" t="s">
        <v>241</v>
      </c>
      <c r="C21" s="226">
        <v>25000000</v>
      </c>
      <c r="D21" s="517"/>
      <c r="E21" s="517"/>
      <c r="F21" s="517"/>
      <c r="G21" s="517"/>
    </row>
    <row r="22" spans="1:7" x14ac:dyDescent="0.25">
      <c r="A22" s="522"/>
      <c r="B22" s="297" t="s">
        <v>242</v>
      </c>
      <c r="C22" s="226">
        <v>25000000</v>
      </c>
      <c r="D22" s="517"/>
      <c r="E22" s="517"/>
      <c r="F22" s="517"/>
      <c r="G22" s="517"/>
    </row>
    <row r="23" spans="1:7" x14ac:dyDescent="0.25">
      <c r="A23" s="522"/>
      <c r="B23" s="297" t="s">
        <v>243</v>
      </c>
      <c r="C23" s="226">
        <v>25000000</v>
      </c>
      <c r="D23" s="517"/>
      <c r="E23" s="517"/>
      <c r="F23" s="517"/>
      <c r="G23" s="517"/>
    </row>
    <row r="24" spans="1:7" x14ac:dyDescent="0.25">
      <c r="A24" s="522"/>
      <c r="B24" s="297" t="s">
        <v>244</v>
      </c>
      <c r="C24" s="226">
        <v>25000000</v>
      </c>
      <c r="D24" s="517"/>
      <c r="E24" s="517"/>
      <c r="F24" s="517"/>
      <c r="G24" s="517"/>
    </row>
    <row r="25" spans="1:7" x14ac:dyDescent="0.25">
      <c r="A25" s="522"/>
      <c r="B25" s="297" t="s">
        <v>245</v>
      </c>
      <c r="C25" s="226">
        <v>35000000</v>
      </c>
      <c r="D25" s="517"/>
      <c r="E25" s="517"/>
      <c r="F25" s="517"/>
      <c r="G25" s="517"/>
    </row>
    <row r="26" spans="1:7" x14ac:dyDescent="0.25">
      <c r="A26" s="522"/>
      <c r="B26" s="297" t="s">
        <v>232</v>
      </c>
      <c r="C26" s="226">
        <v>30000000</v>
      </c>
      <c r="D26" s="517"/>
      <c r="E26" s="517"/>
      <c r="F26" s="517"/>
      <c r="G26" s="517"/>
    </row>
    <row r="27" spans="1:7" x14ac:dyDescent="0.25">
      <c r="A27" s="522"/>
      <c r="B27" s="297" t="s">
        <v>246</v>
      </c>
      <c r="C27" s="226">
        <v>25000000</v>
      </c>
      <c r="D27" s="517"/>
      <c r="E27" s="517"/>
      <c r="F27" s="517"/>
      <c r="G27" s="517"/>
    </row>
    <row r="28" spans="1:7" x14ac:dyDescent="0.25">
      <c r="A28" s="522"/>
      <c r="B28" s="297" t="s">
        <v>233</v>
      </c>
      <c r="C28" s="226">
        <v>25000000</v>
      </c>
      <c r="D28" s="517"/>
      <c r="E28" s="517"/>
      <c r="F28" s="517"/>
      <c r="G28" s="517"/>
    </row>
    <row r="29" spans="1:7" x14ac:dyDescent="0.25">
      <c r="A29" s="522"/>
      <c r="B29" s="297" t="s">
        <v>247</v>
      </c>
      <c r="C29" s="226">
        <v>25000000</v>
      </c>
      <c r="D29" s="517"/>
      <c r="E29" s="517"/>
      <c r="F29" s="517"/>
      <c r="G29" s="517"/>
    </row>
    <row r="30" spans="1:7" hidden="1" x14ac:dyDescent="0.25">
      <c r="A30" s="522" t="s">
        <v>248</v>
      </c>
      <c r="B30" s="297"/>
      <c r="C30" s="226">
        <v>420000000</v>
      </c>
      <c r="D30" s="517">
        <v>41030</v>
      </c>
      <c r="E30" s="517">
        <v>41091</v>
      </c>
      <c r="F30" s="517">
        <v>41122</v>
      </c>
      <c r="G30" s="517">
        <v>41214</v>
      </c>
    </row>
    <row r="31" spans="1:7" x14ac:dyDescent="0.25">
      <c r="A31" s="522"/>
      <c r="B31" s="295" t="s">
        <v>249</v>
      </c>
      <c r="C31" s="226">
        <v>10000000</v>
      </c>
      <c r="D31" s="517"/>
      <c r="E31" s="517"/>
      <c r="F31" s="517"/>
      <c r="G31" s="517"/>
    </row>
    <row r="32" spans="1:7" x14ac:dyDescent="0.25">
      <c r="A32" s="522"/>
      <c r="B32" s="295" t="s">
        <v>243</v>
      </c>
      <c r="C32" s="226">
        <v>20000000</v>
      </c>
      <c r="D32" s="517"/>
      <c r="E32" s="517"/>
      <c r="F32" s="517"/>
      <c r="G32" s="517"/>
    </row>
    <row r="33" spans="1:7" x14ac:dyDescent="0.25">
      <c r="A33" s="522"/>
      <c r="B33" s="295" t="s">
        <v>236</v>
      </c>
      <c r="C33" s="226">
        <v>15000000</v>
      </c>
      <c r="D33" s="517"/>
      <c r="E33" s="517"/>
      <c r="F33" s="517"/>
      <c r="G33" s="517"/>
    </row>
    <row r="34" spans="1:7" x14ac:dyDescent="0.25">
      <c r="A34" s="522"/>
      <c r="B34" s="295" t="s">
        <v>250</v>
      </c>
      <c r="C34" s="226">
        <v>10000000</v>
      </c>
      <c r="D34" s="517"/>
      <c r="E34" s="517"/>
      <c r="F34" s="517"/>
      <c r="G34" s="517"/>
    </row>
    <row r="35" spans="1:7" x14ac:dyDescent="0.25">
      <c r="A35" s="522"/>
      <c r="B35" s="295" t="s">
        <v>251</v>
      </c>
      <c r="C35" s="226">
        <v>10000000</v>
      </c>
      <c r="D35" s="517"/>
      <c r="E35" s="517"/>
      <c r="F35" s="517"/>
      <c r="G35" s="517"/>
    </row>
    <row r="36" spans="1:7" x14ac:dyDescent="0.25">
      <c r="A36" s="522"/>
      <c r="B36" s="295" t="s">
        <v>252</v>
      </c>
      <c r="C36" s="226">
        <v>10000000</v>
      </c>
      <c r="D36" s="517"/>
      <c r="E36" s="517"/>
      <c r="F36" s="517"/>
      <c r="G36" s="517"/>
    </row>
    <row r="37" spans="1:7" x14ac:dyDescent="0.25">
      <c r="A37" s="522"/>
      <c r="B37" s="295" t="s">
        <v>253</v>
      </c>
      <c r="C37" s="226">
        <v>10000000</v>
      </c>
      <c r="D37" s="517"/>
      <c r="E37" s="517"/>
      <c r="F37" s="517"/>
      <c r="G37" s="517"/>
    </row>
    <row r="38" spans="1:7" x14ac:dyDescent="0.25">
      <c r="A38" s="522"/>
      <c r="B38" s="295" t="s">
        <v>254</v>
      </c>
      <c r="C38" s="226">
        <v>20000000</v>
      </c>
      <c r="D38" s="517"/>
      <c r="E38" s="517"/>
      <c r="F38" s="517"/>
      <c r="G38" s="517"/>
    </row>
    <row r="39" spans="1:7" x14ac:dyDescent="0.25">
      <c r="A39" s="522"/>
      <c r="B39" s="295" t="s">
        <v>232</v>
      </c>
      <c r="C39" s="226">
        <v>20000000</v>
      </c>
      <c r="D39" s="517"/>
      <c r="E39" s="517"/>
      <c r="F39" s="517"/>
      <c r="G39" s="517"/>
    </row>
    <row r="40" spans="1:7" x14ac:dyDescent="0.25">
      <c r="A40" s="522"/>
      <c r="B40" s="295" t="s">
        <v>255</v>
      </c>
      <c r="C40" s="226">
        <v>10000000</v>
      </c>
      <c r="D40" s="517"/>
      <c r="E40" s="517"/>
      <c r="F40" s="517"/>
      <c r="G40" s="517"/>
    </row>
    <row r="41" spans="1:7" x14ac:dyDescent="0.25">
      <c r="A41" s="522"/>
      <c r="B41" s="295" t="s">
        <v>235</v>
      </c>
      <c r="C41" s="226">
        <v>15000000</v>
      </c>
      <c r="D41" s="517"/>
      <c r="E41" s="517"/>
      <c r="F41" s="517"/>
      <c r="G41" s="517"/>
    </row>
    <row r="42" spans="1:7" x14ac:dyDescent="0.25">
      <c r="A42" s="522"/>
      <c r="B42" s="295" t="s">
        <v>256</v>
      </c>
      <c r="C42" s="226">
        <v>15000000</v>
      </c>
      <c r="D42" s="517"/>
      <c r="E42" s="517"/>
      <c r="F42" s="517"/>
      <c r="G42" s="517"/>
    </row>
    <row r="43" spans="1:7" x14ac:dyDescent="0.25">
      <c r="A43" s="522"/>
      <c r="B43" s="295" t="s">
        <v>257</v>
      </c>
      <c r="C43" s="226">
        <v>15000000</v>
      </c>
      <c r="D43" s="517"/>
      <c r="E43" s="517"/>
      <c r="F43" s="517"/>
      <c r="G43" s="517"/>
    </row>
    <row r="44" spans="1:7" x14ac:dyDescent="0.25">
      <c r="A44" s="522"/>
      <c r="B44" s="295" t="s">
        <v>233</v>
      </c>
      <c r="C44" s="226">
        <v>20000000</v>
      </c>
      <c r="D44" s="517"/>
      <c r="E44" s="517"/>
      <c r="F44" s="517"/>
      <c r="G44" s="517"/>
    </row>
    <row r="45" spans="1:7" x14ac:dyDescent="0.25">
      <c r="A45" s="522"/>
      <c r="B45" s="295" t="s">
        <v>241</v>
      </c>
      <c r="C45" s="226">
        <v>20000000</v>
      </c>
      <c r="D45" s="517"/>
      <c r="E45" s="517"/>
      <c r="F45" s="517"/>
      <c r="G45" s="517"/>
    </row>
    <row r="46" spans="1:7" x14ac:dyDescent="0.25">
      <c r="A46" s="522"/>
      <c r="B46" s="295" t="s">
        <v>242</v>
      </c>
      <c r="C46" s="226">
        <v>20000000</v>
      </c>
      <c r="D46" s="517"/>
      <c r="E46" s="517"/>
      <c r="F46" s="517"/>
      <c r="G46" s="517"/>
    </row>
    <row r="47" spans="1:7" x14ac:dyDescent="0.25">
      <c r="A47" s="522"/>
      <c r="B47" s="295" t="s">
        <v>234</v>
      </c>
      <c r="C47" s="226">
        <v>20000000</v>
      </c>
      <c r="D47" s="517"/>
      <c r="E47" s="517"/>
      <c r="F47" s="517"/>
      <c r="G47" s="517"/>
    </row>
    <row r="48" spans="1:7" x14ac:dyDescent="0.25">
      <c r="A48" s="522"/>
      <c r="B48" s="295" t="s">
        <v>244</v>
      </c>
      <c r="C48" s="226">
        <v>20000000</v>
      </c>
      <c r="D48" s="517"/>
      <c r="E48" s="517"/>
      <c r="F48" s="517"/>
      <c r="G48" s="517"/>
    </row>
    <row r="49" spans="1:7" x14ac:dyDescent="0.25">
      <c r="A49" s="522"/>
      <c r="B49" s="295" t="s">
        <v>258</v>
      </c>
      <c r="C49" s="226">
        <v>10000000</v>
      </c>
      <c r="D49" s="517"/>
      <c r="E49" s="517"/>
      <c r="F49" s="517"/>
      <c r="G49" s="517"/>
    </row>
    <row r="50" spans="1:7" x14ac:dyDescent="0.25">
      <c r="A50" s="522"/>
      <c r="B50" s="295" t="s">
        <v>259</v>
      </c>
      <c r="C50" s="226">
        <v>10000000</v>
      </c>
      <c r="D50" s="517"/>
      <c r="E50" s="517"/>
      <c r="F50" s="517"/>
      <c r="G50" s="517"/>
    </row>
    <row r="51" spans="1:7" x14ac:dyDescent="0.25">
      <c r="A51" s="522"/>
      <c r="B51" s="295" t="s">
        <v>260</v>
      </c>
      <c r="C51" s="226">
        <v>10000000</v>
      </c>
      <c r="D51" s="517"/>
      <c r="E51" s="517"/>
      <c r="F51" s="517"/>
      <c r="G51" s="517"/>
    </row>
    <row r="52" spans="1:7" x14ac:dyDescent="0.25">
      <c r="A52" s="522"/>
      <c r="B52" s="295" t="s">
        <v>261</v>
      </c>
      <c r="C52" s="226">
        <v>20000000</v>
      </c>
      <c r="D52" s="517"/>
      <c r="E52" s="517"/>
      <c r="F52" s="517"/>
      <c r="G52" s="517"/>
    </row>
    <row r="53" spans="1:7" x14ac:dyDescent="0.25">
      <c r="A53" s="522"/>
      <c r="B53" s="295" t="s">
        <v>262</v>
      </c>
      <c r="C53" s="226">
        <v>15000000</v>
      </c>
      <c r="D53" s="517"/>
      <c r="E53" s="517"/>
      <c r="F53" s="517"/>
      <c r="G53" s="517"/>
    </row>
    <row r="54" spans="1:7" x14ac:dyDescent="0.25">
      <c r="A54" s="522"/>
      <c r="B54" s="295" t="s">
        <v>263</v>
      </c>
      <c r="C54" s="226">
        <v>10000000</v>
      </c>
      <c r="D54" s="517"/>
      <c r="E54" s="517"/>
      <c r="F54" s="517"/>
      <c r="G54" s="517"/>
    </row>
    <row r="55" spans="1:7" x14ac:dyDescent="0.25">
      <c r="A55" s="522"/>
      <c r="B55" s="295" t="s">
        <v>245</v>
      </c>
      <c r="C55" s="226">
        <v>20000000</v>
      </c>
      <c r="D55" s="517"/>
      <c r="E55" s="517"/>
      <c r="F55" s="517"/>
      <c r="G55" s="517"/>
    </row>
    <row r="56" spans="1:7" x14ac:dyDescent="0.25">
      <c r="A56" s="522"/>
      <c r="B56" s="295" t="s">
        <v>264</v>
      </c>
      <c r="C56" s="226">
        <v>20000000</v>
      </c>
      <c r="D56" s="517"/>
      <c r="E56" s="517"/>
      <c r="F56" s="517"/>
      <c r="G56" s="517"/>
    </row>
    <row r="57" spans="1:7" x14ac:dyDescent="0.25">
      <c r="A57" s="522"/>
      <c r="B57" s="295" t="s">
        <v>265</v>
      </c>
      <c r="C57" s="226">
        <v>10000000</v>
      </c>
      <c r="D57" s="517"/>
      <c r="E57" s="517"/>
      <c r="F57" s="517"/>
      <c r="G57" s="517"/>
    </row>
    <row r="58" spans="1:7" x14ac:dyDescent="0.25">
      <c r="A58" s="522"/>
      <c r="B58" s="295" t="s">
        <v>266</v>
      </c>
      <c r="C58" s="226">
        <v>15000000</v>
      </c>
      <c r="D58" s="517"/>
      <c r="E58" s="517"/>
      <c r="F58" s="517"/>
      <c r="G58" s="517"/>
    </row>
    <row r="59" spans="1:7" hidden="1" x14ac:dyDescent="0.25">
      <c r="A59" s="515" t="s">
        <v>267</v>
      </c>
      <c r="B59" s="297"/>
      <c r="C59" s="389">
        <v>175000000</v>
      </c>
      <c r="D59" s="517">
        <v>40940</v>
      </c>
      <c r="E59" s="517">
        <v>41000</v>
      </c>
      <c r="F59" s="517">
        <v>41030</v>
      </c>
      <c r="G59" s="517">
        <v>41122</v>
      </c>
    </row>
    <row r="60" spans="1:7" x14ac:dyDescent="0.25">
      <c r="A60" s="515"/>
      <c r="B60" s="295" t="s">
        <v>243</v>
      </c>
      <c r="C60" s="389">
        <f>C59/12</f>
        <v>14583333.333333334</v>
      </c>
      <c r="D60" s="517"/>
      <c r="E60" s="517"/>
      <c r="F60" s="517"/>
      <c r="G60" s="517"/>
    </row>
    <row r="61" spans="1:7" x14ac:dyDescent="0.25">
      <c r="A61" s="515"/>
      <c r="B61" s="295" t="s">
        <v>236</v>
      </c>
      <c r="C61" s="389">
        <f t="shared" ref="C61:C67" si="1">C60</f>
        <v>14583333.333333334</v>
      </c>
      <c r="D61" s="517"/>
      <c r="E61" s="517"/>
      <c r="F61" s="517"/>
      <c r="G61" s="517"/>
    </row>
    <row r="62" spans="1:7" x14ac:dyDescent="0.25">
      <c r="A62" s="515"/>
      <c r="B62" s="295" t="s">
        <v>254</v>
      </c>
      <c r="C62" s="389">
        <f t="shared" si="1"/>
        <v>14583333.333333334</v>
      </c>
      <c r="D62" s="517"/>
      <c r="E62" s="517"/>
      <c r="F62" s="517"/>
      <c r="G62" s="517"/>
    </row>
    <row r="63" spans="1:7" x14ac:dyDescent="0.25">
      <c r="A63" s="515"/>
      <c r="B63" s="295" t="s">
        <v>232</v>
      </c>
      <c r="C63" s="389">
        <f t="shared" si="1"/>
        <v>14583333.333333334</v>
      </c>
      <c r="D63" s="517"/>
      <c r="E63" s="517"/>
      <c r="F63" s="517"/>
      <c r="G63" s="517"/>
    </row>
    <row r="64" spans="1:7" x14ac:dyDescent="0.25">
      <c r="A64" s="515"/>
      <c r="B64" s="295" t="s">
        <v>233</v>
      </c>
      <c r="C64" s="389">
        <f t="shared" si="1"/>
        <v>14583333.333333334</v>
      </c>
      <c r="D64" s="517"/>
      <c r="E64" s="517"/>
      <c r="F64" s="517"/>
      <c r="G64" s="517"/>
    </row>
    <row r="65" spans="1:7" x14ac:dyDescent="0.25">
      <c r="A65" s="515"/>
      <c r="B65" s="295" t="s">
        <v>241</v>
      </c>
      <c r="C65" s="389">
        <f t="shared" si="1"/>
        <v>14583333.333333334</v>
      </c>
      <c r="D65" s="517"/>
      <c r="E65" s="517"/>
      <c r="F65" s="517"/>
      <c r="G65" s="517"/>
    </row>
    <row r="66" spans="1:7" x14ac:dyDescent="0.25">
      <c r="A66" s="515"/>
      <c r="B66" s="295" t="s">
        <v>242</v>
      </c>
      <c r="C66" s="389">
        <f t="shared" si="1"/>
        <v>14583333.333333334</v>
      </c>
      <c r="D66" s="517"/>
      <c r="E66" s="517"/>
      <c r="F66" s="517"/>
      <c r="G66" s="517"/>
    </row>
    <row r="67" spans="1:7" x14ac:dyDescent="0.25">
      <c r="A67" s="515"/>
      <c r="B67" s="295" t="s">
        <v>234</v>
      </c>
      <c r="C67" s="389">
        <f t="shared" si="1"/>
        <v>14583333.333333334</v>
      </c>
      <c r="D67" s="517"/>
      <c r="E67" s="517"/>
      <c r="F67" s="517"/>
      <c r="G67" s="517"/>
    </row>
    <row r="68" spans="1:7" x14ac:dyDescent="0.25">
      <c r="A68" s="515"/>
      <c r="B68" s="295" t="s">
        <v>244</v>
      </c>
      <c r="C68" s="389">
        <f>C66</f>
        <v>14583333.333333334</v>
      </c>
      <c r="D68" s="517"/>
      <c r="E68" s="517"/>
      <c r="F68" s="517"/>
      <c r="G68" s="517"/>
    </row>
    <row r="69" spans="1:7" x14ac:dyDescent="0.25">
      <c r="A69" s="515"/>
      <c r="B69" s="295" t="s">
        <v>261</v>
      </c>
      <c r="C69" s="389">
        <f>C68</f>
        <v>14583333.333333334</v>
      </c>
      <c r="D69" s="517"/>
      <c r="E69" s="517"/>
      <c r="F69" s="517"/>
      <c r="G69" s="517"/>
    </row>
    <row r="70" spans="1:7" x14ac:dyDescent="0.25">
      <c r="A70" s="515"/>
      <c r="B70" s="295" t="s">
        <v>245</v>
      </c>
      <c r="C70" s="389">
        <f>C69</f>
        <v>14583333.333333334</v>
      </c>
      <c r="D70" s="517"/>
      <c r="E70" s="517"/>
      <c r="F70" s="517"/>
      <c r="G70" s="517"/>
    </row>
    <row r="71" spans="1:7" x14ac:dyDescent="0.25">
      <c r="A71" s="515"/>
      <c r="B71" s="295" t="s">
        <v>264</v>
      </c>
      <c r="C71" s="389">
        <f>C70</f>
        <v>14583333.333333334</v>
      </c>
      <c r="D71" s="517"/>
      <c r="E71" s="517"/>
      <c r="F71" s="517"/>
      <c r="G71" s="517"/>
    </row>
    <row r="72" spans="1:7" hidden="1" x14ac:dyDescent="0.25">
      <c r="A72" s="523" t="s">
        <v>268</v>
      </c>
      <c r="B72" s="297"/>
      <c r="C72" s="226">
        <v>140000000</v>
      </c>
      <c r="D72" s="517">
        <v>41000</v>
      </c>
      <c r="E72" s="517">
        <v>41061</v>
      </c>
      <c r="F72" s="517">
        <v>41091</v>
      </c>
      <c r="G72" s="517">
        <v>41153</v>
      </c>
    </row>
    <row r="73" spans="1:7" x14ac:dyDescent="0.2">
      <c r="A73" s="523"/>
      <c r="B73" s="305" t="s">
        <v>232</v>
      </c>
      <c r="C73" s="315">
        <v>6000000</v>
      </c>
      <c r="D73" s="517"/>
      <c r="E73" s="517"/>
      <c r="F73" s="517"/>
      <c r="G73" s="517"/>
    </row>
    <row r="74" spans="1:7" x14ac:dyDescent="0.2">
      <c r="A74" s="523"/>
      <c r="B74" s="305" t="s">
        <v>262</v>
      </c>
      <c r="C74" s="315">
        <v>3600000</v>
      </c>
      <c r="D74" s="517"/>
      <c r="E74" s="517"/>
      <c r="F74" s="517"/>
      <c r="G74" s="517"/>
    </row>
    <row r="75" spans="1:7" x14ac:dyDescent="0.2">
      <c r="A75" s="523"/>
      <c r="B75" s="305" t="s">
        <v>261</v>
      </c>
      <c r="C75" s="315">
        <v>5200000</v>
      </c>
      <c r="D75" s="517"/>
      <c r="E75" s="517"/>
      <c r="F75" s="517"/>
      <c r="G75" s="517"/>
    </row>
    <row r="76" spans="1:7" x14ac:dyDescent="0.2">
      <c r="A76" s="523"/>
      <c r="B76" s="305" t="s">
        <v>249</v>
      </c>
      <c r="C76" s="315">
        <v>4800000</v>
      </c>
      <c r="D76" s="517"/>
      <c r="E76" s="517"/>
      <c r="F76" s="517"/>
      <c r="G76" s="517"/>
    </row>
    <row r="77" spans="1:7" x14ac:dyDescent="0.2">
      <c r="A77" s="523"/>
      <c r="B77" s="305" t="s">
        <v>263</v>
      </c>
      <c r="C77" s="315">
        <v>2800000</v>
      </c>
      <c r="D77" s="517"/>
      <c r="E77" s="517"/>
      <c r="F77" s="517"/>
      <c r="G77" s="517"/>
    </row>
    <row r="78" spans="1:7" x14ac:dyDescent="0.2">
      <c r="A78" s="523"/>
      <c r="B78" s="305" t="s">
        <v>260</v>
      </c>
      <c r="C78" s="315">
        <v>2800000</v>
      </c>
      <c r="D78" s="517"/>
      <c r="E78" s="517"/>
      <c r="F78" s="517"/>
      <c r="G78" s="517"/>
    </row>
    <row r="79" spans="1:7" x14ac:dyDescent="0.2">
      <c r="A79" s="523"/>
      <c r="B79" s="305" t="s">
        <v>240</v>
      </c>
      <c r="C79" s="315">
        <v>9600000</v>
      </c>
      <c r="D79" s="517"/>
      <c r="E79" s="517"/>
      <c r="F79" s="517"/>
      <c r="G79" s="517"/>
    </row>
    <row r="80" spans="1:7" x14ac:dyDescent="0.2">
      <c r="A80" s="523"/>
      <c r="B80" s="305" t="s">
        <v>258</v>
      </c>
      <c r="C80" s="315">
        <v>2000000</v>
      </c>
      <c r="D80" s="517"/>
      <c r="E80" s="517"/>
      <c r="F80" s="517"/>
      <c r="G80" s="517"/>
    </row>
    <row r="81" spans="1:7" x14ac:dyDescent="0.2">
      <c r="A81" s="523"/>
      <c r="B81" s="390" t="s">
        <v>259</v>
      </c>
      <c r="C81" s="315">
        <v>4000000</v>
      </c>
      <c r="D81" s="517"/>
      <c r="E81" s="517"/>
      <c r="F81" s="517"/>
      <c r="G81" s="517"/>
    </row>
    <row r="82" spans="1:7" x14ac:dyDescent="0.2">
      <c r="A82" s="523"/>
      <c r="B82" s="390" t="s">
        <v>269</v>
      </c>
      <c r="C82" s="315">
        <v>1200000</v>
      </c>
      <c r="D82" s="517"/>
      <c r="E82" s="517"/>
      <c r="F82" s="517"/>
      <c r="G82" s="517"/>
    </row>
    <row r="83" spans="1:7" x14ac:dyDescent="0.2">
      <c r="A83" s="523"/>
      <c r="B83" s="305" t="s">
        <v>244</v>
      </c>
      <c r="C83" s="315">
        <v>6800000</v>
      </c>
      <c r="D83" s="517"/>
      <c r="E83" s="517"/>
      <c r="F83" s="517"/>
      <c r="G83" s="517"/>
    </row>
    <row r="84" spans="1:7" x14ac:dyDescent="0.2">
      <c r="A84" s="523"/>
      <c r="B84" s="305" t="s">
        <v>234</v>
      </c>
      <c r="C84" s="315">
        <v>4000000</v>
      </c>
      <c r="D84" s="517"/>
      <c r="E84" s="517"/>
      <c r="F84" s="517"/>
      <c r="G84" s="517"/>
    </row>
    <row r="85" spans="1:7" x14ac:dyDescent="0.2">
      <c r="A85" s="523"/>
      <c r="B85" s="305" t="s">
        <v>242</v>
      </c>
      <c r="C85" s="315">
        <v>4400000</v>
      </c>
      <c r="D85" s="517"/>
      <c r="E85" s="517"/>
      <c r="F85" s="517"/>
      <c r="G85" s="517"/>
    </row>
    <row r="86" spans="1:7" x14ac:dyDescent="0.2">
      <c r="A86" s="523"/>
      <c r="B86" s="305" t="s">
        <v>255</v>
      </c>
      <c r="C86" s="315">
        <v>2800000</v>
      </c>
      <c r="D86" s="517"/>
      <c r="E86" s="517"/>
      <c r="F86" s="517"/>
      <c r="G86" s="517"/>
    </row>
    <row r="87" spans="1:7" x14ac:dyDescent="0.2">
      <c r="A87" s="523"/>
      <c r="B87" s="305" t="s">
        <v>250</v>
      </c>
      <c r="C87" s="315">
        <v>2800000</v>
      </c>
      <c r="D87" s="517"/>
      <c r="E87" s="517"/>
      <c r="F87" s="517"/>
      <c r="G87" s="517"/>
    </row>
    <row r="88" spans="1:7" x14ac:dyDescent="0.2">
      <c r="A88" s="523"/>
      <c r="B88" s="305" t="s">
        <v>251</v>
      </c>
      <c r="C88" s="315">
        <v>3200000</v>
      </c>
      <c r="D88" s="517"/>
      <c r="E88" s="517"/>
      <c r="F88" s="517"/>
      <c r="G88" s="517"/>
    </row>
    <row r="89" spans="1:7" x14ac:dyDescent="0.2">
      <c r="A89" s="523"/>
      <c r="B89" s="305" t="s">
        <v>236</v>
      </c>
      <c r="C89" s="315">
        <v>4000000</v>
      </c>
      <c r="D89" s="517"/>
      <c r="E89" s="517"/>
      <c r="F89" s="517"/>
      <c r="G89" s="517"/>
    </row>
    <row r="90" spans="1:7" x14ac:dyDescent="0.2">
      <c r="A90" s="523"/>
      <c r="B90" s="305" t="s">
        <v>252</v>
      </c>
      <c r="C90" s="315">
        <v>2400000</v>
      </c>
      <c r="D90" s="517"/>
      <c r="E90" s="517"/>
      <c r="F90" s="517"/>
      <c r="G90" s="517"/>
    </row>
    <row r="91" spans="1:7" x14ac:dyDescent="0.2">
      <c r="A91" s="523"/>
      <c r="B91" s="305" t="s">
        <v>254</v>
      </c>
      <c r="C91" s="315">
        <v>8000000</v>
      </c>
      <c r="D91" s="517"/>
      <c r="E91" s="517"/>
      <c r="F91" s="517"/>
      <c r="G91" s="517"/>
    </row>
    <row r="92" spans="1:7" x14ac:dyDescent="0.2">
      <c r="A92" s="523"/>
      <c r="B92" s="305" t="s">
        <v>253</v>
      </c>
      <c r="C92" s="315">
        <v>2400000</v>
      </c>
      <c r="D92" s="517"/>
      <c r="E92" s="517"/>
      <c r="F92" s="517"/>
      <c r="G92" s="517"/>
    </row>
    <row r="93" spans="1:7" x14ac:dyDescent="0.2">
      <c r="A93" s="523"/>
      <c r="B93" s="305" t="s">
        <v>243</v>
      </c>
      <c r="C93" s="315">
        <v>15600000</v>
      </c>
      <c r="D93" s="517"/>
      <c r="E93" s="517"/>
      <c r="F93" s="517"/>
      <c r="G93" s="517"/>
    </row>
    <row r="94" spans="1:7" x14ac:dyDescent="0.2">
      <c r="A94" s="523"/>
      <c r="B94" s="305" t="s">
        <v>266</v>
      </c>
      <c r="C94" s="315">
        <v>3600000</v>
      </c>
      <c r="D94" s="517"/>
      <c r="E94" s="517"/>
      <c r="F94" s="517"/>
      <c r="G94" s="517"/>
    </row>
    <row r="95" spans="1:7" x14ac:dyDescent="0.2">
      <c r="A95" s="523"/>
      <c r="B95" s="305" t="s">
        <v>265</v>
      </c>
      <c r="C95" s="315">
        <v>2400000</v>
      </c>
      <c r="D95" s="517"/>
      <c r="E95" s="517"/>
      <c r="F95" s="517"/>
      <c r="G95" s="517"/>
    </row>
    <row r="96" spans="1:7" x14ac:dyDescent="0.2">
      <c r="A96" s="523"/>
      <c r="B96" s="305" t="s">
        <v>241</v>
      </c>
      <c r="C96" s="315">
        <v>7600000</v>
      </c>
      <c r="D96" s="517"/>
      <c r="E96" s="517"/>
      <c r="F96" s="517"/>
      <c r="G96" s="517"/>
    </row>
    <row r="97" spans="1:10" x14ac:dyDescent="0.2">
      <c r="A97" s="523"/>
      <c r="B97" s="305" t="s">
        <v>270</v>
      </c>
      <c r="C97" s="315">
        <v>2000000</v>
      </c>
      <c r="D97" s="517"/>
      <c r="E97" s="517"/>
      <c r="F97" s="517"/>
      <c r="G97" s="517"/>
    </row>
    <row r="98" spans="1:10" x14ac:dyDescent="0.2">
      <c r="A98" s="523"/>
      <c r="B98" s="305" t="s">
        <v>233</v>
      </c>
      <c r="C98" s="315">
        <v>4800000</v>
      </c>
      <c r="D98" s="517"/>
      <c r="E98" s="517"/>
      <c r="F98" s="517"/>
      <c r="G98" s="517"/>
    </row>
    <row r="99" spans="1:10" x14ac:dyDescent="0.2">
      <c r="A99" s="523"/>
      <c r="B99" s="305" t="s">
        <v>257</v>
      </c>
      <c r="C99" s="315">
        <v>2800000</v>
      </c>
      <c r="D99" s="517"/>
      <c r="E99" s="517"/>
      <c r="F99" s="517"/>
      <c r="G99" s="517"/>
    </row>
    <row r="100" spans="1:10" x14ac:dyDescent="0.2">
      <c r="A100" s="523"/>
      <c r="B100" s="305" t="s">
        <v>264</v>
      </c>
      <c r="C100" s="315">
        <v>6400000</v>
      </c>
      <c r="D100" s="517"/>
      <c r="E100" s="517"/>
      <c r="F100" s="517"/>
      <c r="G100" s="517"/>
    </row>
    <row r="101" spans="1:10" x14ac:dyDescent="0.2">
      <c r="A101" s="523"/>
      <c r="B101" s="305" t="s">
        <v>245</v>
      </c>
      <c r="C101" s="315">
        <v>6000000</v>
      </c>
      <c r="D101" s="517"/>
      <c r="E101" s="517"/>
      <c r="F101" s="517"/>
      <c r="G101" s="517"/>
    </row>
    <row r="102" spans="1:10" x14ac:dyDescent="0.2">
      <c r="A102" s="523"/>
      <c r="B102" s="305" t="s">
        <v>235</v>
      </c>
      <c r="C102" s="315">
        <v>3200000</v>
      </c>
      <c r="D102" s="517"/>
      <c r="E102" s="517"/>
      <c r="F102" s="517"/>
      <c r="G102" s="517"/>
    </row>
    <row r="103" spans="1:10" x14ac:dyDescent="0.2">
      <c r="A103" s="523"/>
      <c r="B103" s="305" t="s">
        <v>256</v>
      </c>
      <c r="C103" s="315">
        <v>2800000</v>
      </c>
      <c r="D103" s="517"/>
      <c r="E103" s="517"/>
      <c r="F103" s="517"/>
      <c r="G103" s="517"/>
    </row>
    <row r="104" spans="1:10" ht="25.5" x14ac:dyDescent="0.25">
      <c r="A104" s="294" t="s">
        <v>271</v>
      </c>
      <c r="B104" s="294"/>
      <c r="C104" s="17">
        <f>SUM(C106:C239)</f>
        <v>3341000000</v>
      </c>
      <c r="D104" s="47"/>
      <c r="E104" s="47"/>
      <c r="F104" s="48"/>
      <c r="G104" s="48"/>
      <c r="J104" s="112"/>
    </row>
    <row r="105" spans="1:10" x14ac:dyDescent="0.25">
      <c r="A105" s="524" t="s">
        <v>272</v>
      </c>
      <c r="B105" s="295"/>
      <c r="C105" s="22"/>
      <c r="D105" s="517">
        <v>40969</v>
      </c>
      <c r="E105" s="517">
        <v>41030</v>
      </c>
      <c r="F105" s="517">
        <v>41061</v>
      </c>
      <c r="G105" s="517">
        <v>41487</v>
      </c>
    </row>
    <row r="106" spans="1:10" x14ac:dyDescent="0.25">
      <c r="A106" s="524"/>
      <c r="B106" s="298" t="s">
        <v>273</v>
      </c>
      <c r="C106" s="22">
        <v>100000000</v>
      </c>
      <c r="D106" s="517"/>
      <c r="E106" s="517"/>
      <c r="F106" s="517"/>
      <c r="G106" s="517"/>
    </row>
    <row r="107" spans="1:10" x14ac:dyDescent="0.25">
      <c r="A107" s="524"/>
      <c r="B107" s="298" t="s">
        <v>274</v>
      </c>
      <c r="C107" s="22">
        <v>40000000</v>
      </c>
      <c r="D107" s="517"/>
      <c r="E107" s="517"/>
      <c r="F107" s="517"/>
      <c r="G107" s="517"/>
    </row>
    <row r="108" spans="1:10" x14ac:dyDescent="0.25">
      <c r="A108" s="524"/>
      <c r="B108" s="298" t="s">
        <v>275</v>
      </c>
      <c r="C108" s="22">
        <v>40000000</v>
      </c>
      <c r="D108" s="517"/>
      <c r="E108" s="517"/>
      <c r="F108" s="517"/>
      <c r="G108" s="517"/>
    </row>
    <row r="109" spans="1:10" x14ac:dyDescent="0.25">
      <c r="A109" s="524"/>
      <c r="B109" s="298" t="s">
        <v>276</v>
      </c>
      <c r="C109" s="22">
        <v>20000000</v>
      </c>
      <c r="D109" s="517"/>
      <c r="E109" s="517"/>
      <c r="F109" s="517"/>
      <c r="G109" s="517"/>
    </row>
    <row r="110" spans="1:10" x14ac:dyDescent="0.25">
      <c r="A110" s="524"/>
      <c r="B110" s="298" t="s">
        <v>277</v>
      </c>
      <c r="C110" s="22">
        <v>20000000</v>
      </c>
      <c r="D110" s="517"/>
      <c r="E110" s="517"/>
      <c r="F110" s="517"/>
      <c r="G110" s="517"/>
    </row>
    <row r="111" spans="1:10" x14ac:dyDescent="0.25">
      <c r="A111" s="524"/>
      <c r="B111" s="298" t="s">
        <v>278</v>
      </c>
      <c r="C111" s="22">
        <v>20000000</v>
      </c>
      <c r="D111" s="517"/>
      <c r="E111" s="517"/>
      <c r="F111" s="517"/>
      <c r="G111" s="517"/>
    </row>
    <row r="112" spans="1:10" x14ac:dyDescent="0.25">
      <c r="A112" s="524"/>
      <c r="B112" s="298" t="s">
        <v>279</v>
      </c>
      <c r="C112" s="22">
        <v>20000000</v>
      </c>
      <c r="D112" s="517"/>
      <c r="E112" s="517"/>
      <c r="F112" s="517"/>
      <c r="G112" s="517"/>
    </row>
    <row r="113" spans="1:7" x14ac:dyDescent="0.25">
      <c r="A113" s="524"/>
      <c r="B113" s="298" t="s">
        <v>280</v>
      </c>
      <c r="C113" s="22">
        <v>20000000</v>
      </c>
      <c r="D113" s="517"/>
      <c r="E113" s="517"/>
      <c r="F113" s="517"/>
      <c r="G113" s="517"/>
    </row>
    <row r="114" spans="1:7" x14ac:dyDescent="0.25">
      <c r="A114" s="524"/>
      <c r="B114" s="298" t="s">
        <v>281</v>
      </c>
      <c r="C114" s="22">
        <v>20000000</v>
      </c>
      <c r="D114" s="517"/>
      <c r="E114" s="517"/>
      <c r="F114" s="517"/>
      <c r="G114" s="517"/>
    </row>
    <row r="115" spans="1:7" x14ac:dyDescent="0.25">
      <c r="A115" s="296"/>
      <c r="B115" s="295" t="s">
        <v>283</v>
      </c>
      <c r="C115" s="22">
        <f>27000000</f>
        <v>27000000</v>
      </c>
      <c r="D115" s="88"/>
      <c r="E115" s="88">
        <v>41000</v>
      </c>
      <c r="F115" s="88">
        <v>41030</v>
      </c>
      <c r="G115" s="88">
        <v>41091</v>
      </c>
    </row>
    <row r="116" spans="1:7" x14ac:dyDescent="0.25">
      <c r="A116" s="524" t="s">
        <v>284</v>
      </c>
      <c r="B116" s="295"/>
      <c r="C116" s="22"/>
      <c r="D116" s="517">
        <v>40969</v>
      </c>
      <c r="E116" s="517">
        <v>41030</v>
      </c>
      <c r="F116" s="517">
        <v>41061</v>
      </c>
      <c r="G116" s="517">
        <v>41122</v>
      </c>
    </row>
    <row r="117" spans="1:7" x14ac:dyDescent="0.25">
      <c r="A117" s="524"/>
      <c r="B117" s="298" t="s">
        <v>239</v>
      </c>
      <c r="C117" s="22">
        <v>20000000</v>
      </c>
      <c r="D117" s="517"/>
      <c r="E117" s="517"/>
      <c r="F117" s="517"/>
      <c r="G117" s="517"/>
    </row>
    <row r="118" spans="1:7" x14ac:dyDescent="0.25">
      <c r="A118" s="524"/>
      <c r="B118" s="298" t="s">
        <v>232</v>
      </c>
      <c r="C118" s="22">
        <v>30000000</v>
      </c>
      <c r="D118" s="517"/>
      <c r="E118" s="517"/>
      <c r="F118" s="517"/>
      <c r="G118" s="517"/>
    </row>
    <row r="119" spans="1:7" x14ac:dyDescent="0.25">
      <c r="A119" s="524"/>
      <c r="B119" s="298" t="s">
        <v>262</v>
      </c>
      <c r="C119" s="22">
        <v>30000000</v>
      </c>
      <c r="D119" s="517"/>
      <c r="E119" s="517"/>
      <c r="F119" s="517"/>
      <c r="G119" s="517"/>
    </row>
    <row r="120" spans="1:7" x14ac:dyDescent="0.25">
      <c r="A120" s="524"/>
      <c r="B120" s="298" t="s">
        <v>264</v>
      </c>
      <c r="C120" s="22">
        <v>30000000</v>
      </c>
      <c r="D120" s="517"/>
      <c r="E120" s="517"/>
      <c r="F120" s="517"/>
      <c r="G120" s="517"/>
    </row>
    <row r="121" spans="1:7" x14ac:dyDescent="0.25">
      <c r="A121" s="524"/>
      <c r="B121" s="298" t="s">
        <v>285</v>
      </c>
      <c r="C121" s="22">
        <v>30000000</v>
      </c>
      <c r="D121" s="517"/>
      <c r="E121" s="517"/>
      <c r="F121" s="517"/>
      <c r="G121" s="517"/>
    </row>
    <row r="122" spans="1:7" x14ac:dyDescent="0.25">
      <c r="A122" s="524"/>
      <c r="B122" s="298" t="s">
        <v>243</v>
      </c>
      <c r="C122" s="22">
        <v>40000000</v>
      </c>
      <c r="D122" s="517"/>
      <c r="E122" s="517"/>
      <c r="F122" s="517"/>
      <c r="G122" s="517"/>
    </row>
    <row r="123" spans="1:7" x14ac:dyDescent="0.25">
      <c r="A123" s="524"/>
      <c r="B123" s="298" t="s">
        <v>241</v>
      </c>
      <c r="C123" s="22">
        <v>30000000</v>
      </c>
      <c r="D123" s="517"/>
      <c r="E123" s="517"/>
      <c r="F123" s="517"/>
      <c r="G123" s="517"/>
    </row>
    <row r="124" spans="1:7" x14ac:dyDescent="0.25">
      <c r="A124" s="524"/>
      <c r="B124" s="298" t="s">
        <v>236</v>
      </c>
      <c r="C124" s="22">
        <v>30000000</v>
      </c>
      <c r="D124" s="517"/>
      <c r="E124" s="517"/>
      <c r="F124" s="517"/>
      <c r="G124" s="517"/>
    </row>
    <row r="125" spans="1:7" x14ac:dyDescent="0.25">
      <c r="A125" s="524"/>
      <c r="B125" s="298" t="s">
        <v>265</v>
      </c>
      <c r="C125" s="22">
        <v>30000000</v>
      </c>
      <c r="D125" s="517"/>
      <c r="E125" s="517"/>
      <c r="F125" s="517"/>
      <c r="G125" s="517"/>
    </row>
    <row r="126" spans="1:7" x14ac:dyDescent="0.25">
      <c r="A126" s="524"/>
      <c r="B126" s="298" t="s">
        <v>249</v>
      </c>
      <c r="C126" s="22">
        <v>30000000</v>
      </c>
      <c r="D126" s="517"/>
      <c r="E126" s="517"/>
      <c r="F126" s="517"/>
      <c r="G126" s="517"/>
    </row>
    <row r="127" spans="1:7" x14ac:dyDescent="0.25">
      <c r="A127" s="524"/>
      <c r="B127" s="298" t="s">
        <v>286</v>
      </c>
      <c r="C127" s="22">
        <v>20000000</v>
      </c>
      <c r="D127" s="517"/>
      <c r="E127" s="517"/>
      <c r="F127" s="517"/>
      <c r="G127" s="517"/>
    </row>
    <row r="128" spans="1:7" x14ac:dyDescent="0.25">
      <c r="A128" s="524" t="s">
        <v>287</v>
      </c>
      <c r="B128" s="295"/>
      <c r="C128" s="24"/>
      <c r="D128" s="517">
        <v>41091</v>
      </c>
      <c r="E128" s="517">
        <v>41153</v>
      </c>
      <c r="F128" s="517">
        <v>41183</v>
      </c>
      <c r="G128" s="517">
        <v>41244</v>
      </c>
    </row>
    <row r="129" spans="1:7" x14ac:dyDescent="0.25">
      <c r="A129" s="516"/>
      <c r="B129" s="295" t="s">
        <v>270</v>
      </c>
      <c r="C129" s="24">
        <v>2000000</v>
      </c>
      <c r="D129" s="517"/>
      <c r="E129" s="517"/>
      <c r="F129" s="517"/>
      <c r="G129" s="517"/>
    </row>
    <row r="130" spans="1:7" x14ac:dyDescent="0.25">
      <c r="A130" s="516"/>
      <c r="B130" s="295" t="s">
        <v>269</v>
      </c>
      <c r="C130" s="24">
        <v>2000000</v>
      </c>
      <c r="D130" s="517"/>
      <c r="E130" s="517"/>
      <c r="F130" s="517"/>
      <c r="G130" s="517"/>
    </row>
    <row r="131" spans="1:7" x14ac:dyDescent="0.25">
      <c r="A131" s="516"/>
      <c r="B131" s="295" t="s">
        <v>249</v>
      </c>
      <c r="C131" s="24">
        <v>2000000</v>
      </c>
      <c r="D131" s="517"/>
      <c r="E131" s="517"/>
      <c r="F131" s="517"/>
      <c r="G131" s="517"/>
    </row>
    <row r="132" spans="1:7" x14ac:dyDescent="0.25">
      <c r="A132" s="516"/>
      <c r="B132" s="295" t="s">
        <v>243</v>
      </c>
      <c r="C132" s="24">
        <v>2000000</v>
      </c>
      <c r="D132" s="517"/>
      <c r="E132" s="517"/>
      <c r="F132" s="517"/>
      <c r="G132" s="517"/>
    </row>
    <row r="133" spans="1:7" x14ac:dyDescent="0.25">
      <c r="A133" s="516"/>
      <c r="B133" s="295" t="s">
        <v>236</v>
      </c>
      <c r="C133" s="24">
        <v>2000000</v>
      </c>
      <c r="D133" s="517"/>
      <c r="E133" s="517"/>
      <c r="F133" s="517"/>
      <c r="G133" s="517"/>
    </row>
    <row r="134" spans="1:7" x14ac:dyDescent="0.25">
      <c r="A134" s="516"/>
      <c r="B134" s="295" t="s">
        <v>250</v>
      </c>
      <c r="C134" s="24">
        <v>2000000</v>
      </c>
      <c r="D134" s="517"/>
      <c r="E134" s="517"/>
      <c r="F134" s="517"/>
      <c r="G134" s="517"/>
    </row>
    <row r="135" spans="1:7" x14ac:dyDescent="0.25">
      <c r="A135" s="516"/>
      <c r="B135" s="295" t="s">
        <v>251</v>
      </c>
      <c r="C135" s="24">
        <v>2000000</v>
      </c>
      <c r="D135" s="517"/>
      <c r="E135" s="517"/>
      <c r="F135" s="517"/>
      <c r="G135" s="517"/>
    </row>
    <row r="136" spans="1:7" x14ac:dyDescent="0.25">
      <c r="A136" s="516"/>
      <c r="B136" s="295" t="s">
        <v>252</v>
      </c>
      <c r="C136" s="24">
        <v>2000000</v>
      </c>
      <c r="D136" s="517"/>
      <c r="E136" s="517"/>
      <c r="F136" s="517"/>
      <c r="G136" s="517"/>
    </row>
    <row r="137" spans="1:7" x14ac:dyDescent="0.25">
      <c r="A137" s="516"/>
      <c r="B137" s="295" t="s">
        <v>253</v>
      </c>
      <c r="C137" s="24">
        <v>2000000</v>
      </c>
      <c r="D137" s="517"/>
      <c r="E137" s="517"/>
      <c r="F137" s="517"/>
      <c r="G137" s="517"/>
    </row>
    <row r="138" spans="1:7" x14ac:dyDescent="0.25">
      <c r="A138" s="516"/>
      <c r="B138" s="295" t="s">
        <v>254</v>
      </c>
      <c r="C138" s="24">
        <v>2000000</v>
      </c>
      <c r="D138" s="517"/>
      <c r="E138" s="517"/>
      <c r="F138" s="517"/>
      <c r="G138" s="517"/>
    </row>
    <row r="139" spans="1:7" x14ac:dyDescent="0.25">
      <c r="A139" s="516"/>
      <c r="B139" s="295" t="s">
        <v>232</v>
      </c>
      <c r="C139" s="24">
        <v>2000000</v>
      </c>
      <c r="D139" s="517"/>
      <c r="E139" s="517"/>
      <c r="F139" s="517"/>
      <c r="G139" s="517"/>
    </row>
    <row r="140" spans="1:7" x14ac:dyDescent="0.25">
      <c r="A140" s="516"/>
      <c r="B140" s="295" t="s">
        <v>255</v>
      </c>
      <c r="C140" s="24">
        <v>2000000</v>
      </c>
      <c r="D140" s="517"/>
      <c r="E140" s="517"/>
      <c r="F140" s="517"/>
      <c r="G140" s="517"/>
    </row>
    <row r="141" spans="1:7" x14ac:dyDescent="0.25">
      <c r="A141" s="516"/>
      <c r="B141" s="295" t="s">
        <v>235</v>
      </c>
      <c r="C141" s="24">
        <v>2000000</v>
      </c>
      <c r="D141" s="517"/>
      <c r="E141" s="517"/>
      <c r="F141" s="517"/>
      <c r="G141" s="517"/>
    </row>
    <row r="142" spans="1:7" x14ac:dyDescent="0.25">
      <c r="A142" s="516"/>
      <c r="B142" s="295" t="s">
        <v>256</v>
      </c>
      <c r="C142" s="24">
        <v>2000000</v>
      </c>
      <c r="D142" s="517"/>
      <c r="E142" s="517"/>
      <c r="F142" s="517"/>
      <c r="G142" s="517"/>
    </row>
    <row r="143" spans="1:7" x14ac:dyDescent="0.25">
      <c r="A143" s="516"/>
      <c r="B143" s="295" t="s">
        <v>257</v>
      </c>
      <c r="C143" s="24">
        <v>2000000</v>
      </c>
      <c r="D143" s="517"/>
      <c r="E143" s="517"/>
      <c r="F143" s="517"/>
      <c r="G143" s="517"/>
    </row>
    <row r="144" spans="1:7" x14ac:dyDescent="0.25">
      <c r="A144" s="516"/>
      <c r="B144" s="295" t="s">
        <v>233</v>
      </c>
      <c r="C144" s="24">
        <v>2000000</v>
      </c>
      <c r="D144" s="517"/>
      <c r="E144" s="517"/>
      <c r="F144" s="517"/>
      <c r="G144" s="517"/>
    </row>
    <row r="145" spans="1:7" x14ac:dyDescent="0.25">
      <c r="A145" s="516"/>
      <c r="B145" s="295" t="s">
        <v>241</v>
      </c>
      <c r="C145" s="24">
        <v>2000000</v>
      </c>
      <c r="D145" s="517"/>
      <c r="E145" s="517"/>
      <c r="F145" s="517"/>
      <c r="G145" s="517"/>
    </row>
    <row r="146" spans="1:7" x14ac:dyDescent="0.25">
      <c r="A146" s="516"/>
      <c r="B146" s="295" t="s">
        <v>242</v>
      </c>
      <c r="C146" s="24">
        <v>2000000</v>
      </c>
      <c r="D146" s="517"/>
      <c r="E146" s="517"/>
      <c r="F146" s="517"/>
      <c r="G146" s="517"/>
    </row>
    <row r="147" spans="1:7" x14ac:dyDescent="0.25">
      <c r="A147" s="516"/>
      <c r="B147" s="295" t="s">
        <v>234</v>
      </c>
      <c r="C147" s="24">
        <v>2000000</v>
      </c>
      <c r="D147" s="517"/>
      <c r="E147" s="517"/>
      <c r="F147" s="517"/>
      <c r="G147" s="517"/>
    </row>
    <row r="148" spans="1:7" x14ac:dyDescent="0.25">
      <c r="A148" s="516"/>
      <c r="B148" s="295" t="s">
        <v>244</v>
      </c>
      <c r="C148" s="24">
        <v>2000000</v>
      </c>
      <c r="D148" s="517"/>
      <c r="E148" s="517"/>
      <c r="F148" s="517"/>
      <c r="G148" s="517"/>
    </row>
    <row r="149" spans="1:7" x14ac:dyDescent="0.25">
      <c r="A149" s="516"/>
      <c r="B149" s="295" t="s">
        <v>258</v>
      </c>
      <c r="C149" s="24">
        <v>2000000</v>
      </c>
      <c r="D149" s="517"/>
      <c r="E149" s="517"/>
      <c r="F149" s="517"/>
      <c r="G149" s="517"/>
    </row>
    <row r="150" spans="1:7" x14ac:dyDescent="0.25">
      <c r="A150" s="516"/>
      <c r="B150" s="295" t="s">
        <v>259</v>
      </c>
      <c r="C150" s="24">
        <v>2000000</v>
      </c>
      <c r="D150" s="517"/>
      <c r="E150" s="517"/>
      <c r="F150" s="517"/>
      <c r="G150" s="517"/>
    </row>
    <row r="151" spans="1:7" x14ac:dyDescent="0.25">
      <c r="A151" s="516"/>
      <c r="B151" s="295" t="s">
        <v>260</v>
      </c>
      <c r="C151" s="24">
        <v>2000000</v>
      </c>
      <c r="D151" s="517"/>
      <c r="E151" s="517"/>
      <c r="F151" s="517"/>
      <c r="G151" s="517"/>
    </row>
    <row r="152" spans="1:7" x14ac:dyDescent="0.25">
      <c r="A152" s="516"/>
      <c r="B152" s="295" t="s">
        <v>261</v>
      </c>
      <c r="C152" s="24">
        <v>2000000</v>
      </c>
      <c r="D152" s="517"/>
      <c r="E152" s="517"/>
      <c r="F152" s="517"/>
      <c r="G152" s="517"/>
    </row>
    <row r="153" spans="1:7" x14ac:dyDescent="0.25">
      <c r="A153" s="516"/>
      <c r="B153" s="295" t="s">
        <v>262</v>
      </c>
      <c r="C153" s="24">
        <v>2000000</v>
      </c>
      <c r="D153" s="517"/>
      <c r="E153" s="517"/>
      <c r="F153" s="517"/>
      <c r="G153" s="517"/>
    </row>
    <row r="154" spans="1:7" x14ac:dyDescent="0.25">
      <c r="A154" s="516"/>
      <c r="B154" s="295" t="s">
        <v>263</v>
      </c>
      <c r="C154" s="24">
        <v>2000000</v>
      </c>
      <c r="D154" s="517"/>
      <c r="E154" s="517"/>
      <c r="F154" s="517"/>
      <c r="G154" s="517"/>
    </row>
    <row r="155" spans="1:7" x14ac:dyDescent="0.25">
      <c r="A155" s="516"/>
      <c r="B155" s="295" t="s">
        <v>245</v>
      </c>
      <c r="C155" s="24">
        <v>2000000</v>
      </c>
      <c r="D155" s="517"/>
      <c r="E155" s="517"/>
      <c r="F155" s="517"/>
      <c r="G155" s="517"/>
    </row>
    <row r="156" spans="1:7" x14ac:dyDescent="0.25">
      <c r="A156" s="516"/>
      <c r="B156" s="295" t="s">
        <v>264</v>
      </c>
      <c r="C156" s="24">
        <v>2000000</v>
      </c>
      <c r="D156" s="517"/>
      <c r="E156" s="517"/>
      <c r="F156" s="517"/>
      <c r="G156" s="517"/>
    </row>
    <row r="157" spans="1:7" x14ac:dyDescent="0.25">
      <c r="A157" s="516"/>
      <c r="B157" s="295" t="s">
        <v>265</v>
      </c>
      <c r="C157" s="24">
        <v>2000000</v>
      </c>
      <c r="D157" s="517"/>
      <c r="E157" s="517"/>
      <c r="F157" s="517"/>
      <c r="G157" s="517"/>
    </row>
    <row r="158" spans="1:7" x14ac:dyDescent="0.25">
      <c r="A158" s="516"/>
      <c r="B158" s="295" t="s">
        <v>266</v>
      </c>
      <c r="C158" s="24">
        <v>2000000</v>
      </c>
      <c r="D158" s="517"/>
      <c r="E158" s="517"/>
      <c r="F158" s="517"/>
      <c r="G158" s="517"/>
    </row>
    <row r="159" spans="1:7" x14ac:dyDescent="0.25">
      <c r="A159" s="525" t="s">
        <v>288</v>
      </c>
      <c r="B159" s="25"/>
      <c r="C159" s="24"/>
      <c r="D159" s="517">
        <v>41122</v>
      </c>
      <c r="E159" s="517">
        <v>41183</v>
      </c>
      <c r="F159" s="517">
        <v>41214</v>
      </c>
      <c r="G159" s="517">
        <v>41456</v>
      </c>
    </row>
    <row r="160" spans="1:7" x14ac:dyDescent="0.25">
      <c r="A160" s="526"/>
      <c r="B160" s="295" t="s">
        <v>270</v>
      </c>
      <c r="C160" s="315">
        <v>22000000</v>
      </c>
      <c r="D160" s="517"/>
      <c r="E160" s="517"/>
      <c r="F160" s="517"/>
      <c r="G160" s="517"/>
    </row>
    <row r="161" spans="1:7" x14ac:dyDescent="0.25">
      <c r="A161" s="526"/>
      <c r="B161" s="295" t="s">
        <v>269</v>
      </c>
      <c r="C161" s="315">
        <v>22000000</v>
      </c>
      <c r="D161" s="517"/>
      <c r="E161" s="517"/>
      <c r="F161" s="517"/>
      <c r="G161" s="517"/>
    </row>
    <row r="162" spans="1:7" x14ac:dyDescent="0.25">
      <c r="A162" s="526"/>
      <c r="B162" s="295" t="s">
        <v>249</v>
      </c>
      <c r="C162" s="315">
        <v>22000000</v>
      </c>
      <c r="D162" s="517"/>
      <c r="E162" s="517"/>
      <c r="F162" s="517"/>
      <c r="G162" s="517"/>
    </row>
    <row r="163" spans="1:7" x14ac:dyDescent="0.25">
      <c r="A163" s="526"/>
      <c r="B163" s="295" t="s">
        <v>243</v>
      </c>
      <c r="C163" s="315">
        <v>22000000</v>
      </c>
      <c r="D163" s="517"/>
      <c r="E163" s="517"/>
      <c r="F163" s="517"/>
      <c r="G163" s="517"/>
    </row>
    <row r="164" spans="1:7" x14ac:dyDescent="0.25">
      <c r="A164" s="526"/>
      <c r="B164" s="295" t="s">
        <v>236</v>
      </c>
      <c r="C164" s="315">
        <v>22000000</v>
      </c>
      <c r="D164" s="517"/>
      <c r="E164" s="517"/>
      <c r="F164" s="517"/>
      <c r="G164" s="517"/>
    </row>
    <row r="165" spans="1:7" x14ac:dyDescent="0.25">
      <c r="A165" s="526"/>
      <c r="B165" s="295" t="s">
        <v>250</v>
      </c>
      <c r="C165" s="315">
        <v>22000000</v>
      </c>
      <c r="D165" s="517"/>
      <c r="E165" s="517"/>
      <c r="F165" s="517"/>
      <c r="G165" s="517"/>
    </row>
    <row r="166" spans="1:7" x14ac:dyDescent="0.25">
      <c r="A166" s="526"/>
      <c r="B166" s="295" t="s">
        <v>251</v>
      </c>
      <c r="C166" s="315">
        <v>22000000</v>
      </c>
      <c r="D166" s="517"/>
      <c r="E166" s="517"/>
      <c r="F166" s="517"/>
      <c r="G166" s="517"/>
    </row>
    <row r="167" spans="1:7" x14ac:dyDescent="0.25">
      <c r="A167" s="526"/>
      <c r="B167" s="295" t="s">
        <v>252</v>
      </c>
      <c r="C167" s="315">
        <v>22000000</v>
      </c>
      <c r="D167" s="517"/>
      <c r="E167" s="517"/>
      <c r="F167" s="517"/>
      <c r="G167" s="517"/>
    </row>
    <row r="168" spans="1:7" x14ac:dyDescent="0.25">
      <c r="A168" s="526"/>
      <c r="B168" s="295" t="s">
        <v>253</v>
      </c>
      <c r="C168" s="315">
        <v>22000000</v>
      </c>
      <c r="D168" s="517"/>
      <c r="E168" s="517"/>
      <c r="F168" s="517"/>
      <c r="G168" s="517"/>
    </row>
    <row r="169" spans="1:7" x14ac:dyDescent="0.25">
      <c r="A169" s="526"/>
      <c r="B169" s="295" t="s">
        <v>254</v>
      </c>
      <c r="C169" s="315">
        <v>22000000</v>
      </c>
      <c r="D169" s="517"/>
      <c r="E169" s="517"/>
      <c r="F169" s="517"/>
      <c r="G169" s="517"/>
    </row>
    <row r="170" spans="1:7" x14ac:dyDescent="0.25">
      <c r="A170" s="526"/>
      <c r="B170" s="295" t="s">
        <v>232</v>
      </c>
      <c r="C170" s="315">
        <v>22000000</v>
      </c>
      <c r="D170" s="517"/>
      <c r="E170" s="517"/>
      <c r="F170" s="517"/>
      <c r="G170" s="517"/>
    </row>
    <row r="171" spans="1:7" x14ac:dyDescent="0.25">
      <c r="A171" s="526"/>
      <c r="B171" s="295" t="s">
        <v>255</v>
      </c>
      <c r="C171" s="315">
        <v>22000000</v>
      </c>
      <c r="D171" s="517"/>
      <c r="E171" s="517"/>
      <c r="F171" s="517"/>
      <c r="G171" s="517"/>
    </row>
    <row r="172" spans="1:7" x14ac:dyDescent="0.25">
      <c r="A172" s="526"/>
      <c r="B172" s="295" t="s">
        <v>235</v>
      </c>
      <c r="C172" s="315">
        <v>22000000</v>
      </c>
      <c r="D172" s="517"/>
      <c r="E172" s="517"/>
      <c r="F172" s="517"/>
      <c r="G172" s="517"/>
    </row>
    <row r="173" spans="1:7" x14ac:dyDescent="0.25">
      <c r="A173" s="526"/>
      <c r="B173" s="295" t="s">
        <v>256</v>
      </c>
      <c r="C173" s="315">
        <v>22000000</v>
      </c>
      <c r="D173" s="517"/>
      <c r="E173" s="517"/>
      <c r="F173" s="517"/>
      <c r="G173" s="517"/>
    </row>
    <row r="174" spans="1:7" x14ac:dyDescent="0.25">
      <c r="A174" s="526"/>
      <c r="B174" s="295" t="s">
        <v>257</v>
      </c>
      <c r="C174" s="315">
        <v>22000000</v>
      </c>
      <c r="D174" s="517"/>
      <c r="E174" s="517"/>
      <c r="F174" s="517"/>
      <c r="G174" s="517"/>
    </row>
    <row r="175" spans="1:7" x14ac:dyDescent="0.25">
      <c r="A175" s="526"/>
      <c r="B175" s="295" t="s">
        <v>233</v>
      </c>
      <c r="C175" s="315">
        <v>22000000</v>
      </c>
      <c r="D175" s="517"/>
      <c r="E175" s="517"/>
      <c r="F175" s="517"/>
      <c r="G175" s="517"/>
    </row>
    <row r="176" spans="1:7" x14ac:dyDescent="0.25">
      <c r="A176" s="526"/>
      <c r="B176" s="295" t="s">
        <v>241</v>
      </c>
      <c r="C176" s="315">
        <v>22000000</v>
      </c>
      <c r="D176" s="517"/>
      <c r="E176" s="517"/>
      <c r="F176" s="517"/>
      <c r="G176" s="517"/>
    </row>
    <row r="177" spans="1:7" x14ac:dyDescent="0.25">
      <c r="A177" s="526"/>
      <c r="B177" s="295" t="s">
        <v>242</v>
      </c>
      <c r="C177" s="315">
        <v>22000000</v>
      </c>
      <c r="D177" s="517"/>
      <c r="E177" s="517"/>
      <c r="F177" s="517"/>
      <c r="G177" s="517"/>
    </row>
    <row r="178" spans="1:7" x14ac:dyDescent="0.25">
      <c r="A178" s="526"/>
      <c r="B178" s="295" t="s">
        <v>234</v>
      </c>
      <c r="C178" s="315">
        <v>22000000</v>
      </c>
      <c r="D178" s="517"/>
      <c r="E178" s="517"/>
      <c r="F178" s="517"/>
      <c r="G178" s="517"/>
    </row>
    <row r="179" spans="1:7" x14ac:dyDescent="0.25">
      <c r="A179" s="526"/>
      <c r="B179" s="295" t="s">
        <v>244</v>
      </c>
      <c r="C179" s="315">
        <v>22000000</v>
      </c>
      <c r="D179" s="517"/>
      <c r="E179" s="517"/>
      <c r="F179" s="517"/>
      <c r="G179" s="517"/>
    </row>
    <row r="180" spans="1:7" x14ac:dyDescent="0.25">
      <c r="A180" s="526"/>
      <c r="B180" s="295" t="s">
        <v>258</v>
      </c>
      <c r="C180" s="315">
        <v>22000000</v>
      </c>
      <c r="D180" s="517"/>
      <c r="E180" s="517"/>
      <c r="F180" s="517"/>
      <c r="G180" s="517"/>
    </row>
    <row r="181" spans="1:7" x14ac:dyDescent="0.25">
      <c r="A181" s="526"/>
      <c r="B181" s="295" t="s">
        <v>259</v>
      </c>
      <c r="C181" s="315">
        <v>22000000</v>
      </c>
      <c r="D181" s="517"/>
      <c r="E181" s="517"/>
      <c r="F181" s="517"/>
      <c r="G181" s="517"/>
    </row>
    <row r="182" spans="1:7" x14ac:dyDescent="0.25">
      <c r="A182" s="526"/>
      <c r="B182" s="295" t="s">
        <v>260</v>
      </c>
      <c r="C182" s="315">
        <v>22000000</v>
      </c>
      <c r="D182" s="517"/>
      <c r="E182" s="517"/>
      <c r="F182" s="517"/>
      <c r="G182" s="517"/>
    </row>
    <row r="183" spans="1:7" x14ac:dyDescent="0.25">
      <c r="A183" s="526"/>
      <c r="B183" s="295" t="s">
        <v>261</v>
      </c>
      <c r="C183" s="315">
        <v>22000000</v>
      </c>
      <c r="D183" s="517"/>
      <c r="E183" s="517"/>
      <c r="F183" s="517"/>
      <c r="G183" s="517"/>
    </row>
    <row r="184" spans="1:7" x14ac:dyDescent="0.25">
      <c r="A184" s="526"/>
      <c r="B184" s="295" t="s">
        <v>262</v>
      </c>
      <c r="C184" s="315">
        <v>22000000</v>
      </c>
      <c r="D184" s="517"/>
      <c r="E184" s="517"/>
      <c r="F184" s="517"/>
      <c r="G184" s="517"/>
    </row>
    <row r="185" spans="1:7" x14ac:dyDescent="0.25">
      <c r="A185" s="526"/>
      <c r="B185" s="295" t="s">
        <v>263</v>
      </c>
      <c r="C185" s="315">
        <v>22000000</v>
      </c>
      <c r="D185" s="517"/>
      <c r="E185" s="517"/>
      <c r="F185" s="517"/>
      <c r="G185" s="517"/>
    </row>
    <row r="186" spans="1:7" x14ac:dyDescent="0.25">
      <c r="A186" s="526"/>
      <c r="B186" s="295" t="s">
        <v>245</v>
      </c>
      <c r="C186" s="315">
        <v>22000000</v>
      </c>
      <c r="D186" s="517"/>
      <c r="E186" s="517"/>
      <c r="F186" s="517"/>
      <c r="G186" s="517"/>
    </row>
    <row r="187" spans="1:7" x14ac:dyDescent="0.25">
      <c r="A187" s="526"/>
      <c r="B187" s="295" t="s">
        <v>264</v>
      </c>
      <c r="C187" s="315">
        <v>22000000</v>
      </c>
      <c r="D187" s="517"/>
      <c r="E187" s="517"/>
      <c r="F187" s="517"/>
      <c r="G187" s="517"/>
    </row>
    <row r="188" spans="1:7" x14ac:dyDescent="0.25">
      <c r="A188" s="526"/>
      <c r="B188" s="295" t="s">
        <v>265</v>
      </c>
      <c r="C188" s="315">
        <v>22000000</v>
      </c>
      <c r="D188" s="517"/>
      <c r="E188" s="517"/>
      <c r="F188" s="517"/>
      <c r="G188" s="517"/>
    </row>
    <row r="189" spans="1:7" x14ac:dyDescent="0.25">
      <c r="A189" s="526"/>
      <c r="B189" s="295" t="s">
        <v>240</v>
      </c>
      <c r="C189" s="315">
        <v>29000000</v>
      </c>
      <c r="D189" s="517"/>
      <c r="E189" s="517"/>
      <c r="F189" s="517"/>
      <c r="G189" s="517"/>
    </row>
    <row r="190" spans="1:7" x14ac:dyDescent="0.25">
      <c r="A190" s="526"/>
      <c r="B190" s="295" t="s">
        <v>239</v>
      </c>
      <c r="C190" s="315">
        <v>29000000</v>
      </c>
      <c r="D190" s="517"/>
      <c r="E190" s="517"/>
      <c r="F190" s="517"/>
      <c r="G190" s="517"/>
    </row>
    <row r="191" spans="1:7" x14ac:dyDescent="0.25">
      <c r="A191" s="526"/>
      <c r="B191" s="295" t="s">
        <v>266</v>
      </c>
      <c r="C191" s="315">
        <v>22000000</v>
      </c>
      <c r="D191" s="517"/>
      <c r="E191" s="517"/>
      <c r="F191" s="517"/>
      <c r="G191" s="517"/>
    </row>
    <row r="192" spans="1:7" x14ac:dyDescent="0.25">
      <c r="A192" s="526"/>
      <c r="B192" s="295" t="s">
        <v>289</v>
      </c>
      <c r="C192" s="315">
        <v>22000000</v>
      </c>
      <c r="D192" s="517"/>
      <c r="E192" s="517"/>
      <c r="F192" s="517"/>
      <c r="G192" s="517"/>
    </row>
    <row r="193" spans="1:7" ht="12.75" customHeight="1" x14ac:dyDescent="0.25">
      <c r="A193" s="525" t="s">
        <v>290</v>
      </c>
      <c r="B193" s="25"/>
      <c r="C193" s="24"/>
      <c r="D193" s="517">
        <v>41030</v>
      </c>
      <c r="E193" s="517">
        <v>41091</v>
      </c>
      <c r="F193" s="517">
        <v>41153</v>
      </c>
      <c r="G193" s="517">
        <v>41579</v>
      </c>
    </row>
    <row r="194" spans="1:7" x14ac:dyDescent="0.25">
      <c r="A194" s="526"/>
      <c r="B194" s="295" t="s">
        <v>291</v>
      </c>
      <c r="C194" s="65">
        <v>35937500</v>
      </c>
      <c r="D194" s="517"/>
      <c r="E194" s="517"/>
      <c r="F194" s="517"/>
      <c r="G194" s="517"/>
    </row>
    <row r="195" spans="1:7" x14ac:dyDescent="0.25">
      <c r="A195" s="526"/>
      <c r="B195" s="295" t="s">
        <v>292</v>
      </c>
      <c r="C195" s="65">
        <v>87750000</v>
      </c>
      <c r="D195" s="517"/>
      <c r="E195" s="517"/>
      <c r="F195" s="517"/>
      <c r="G195" s="517"/>
    </row>
    <row r="196" spans="1:7" x14ac:dyDescent="0.25">
      <c r="A196" s="526"/>
      <c r="B196" s="295" t="s">
        <v>293</v>
      </c>
      <c r="C196" s="65">
        <f>C194*2</f>
        <v>71875000</v>
      </c>
      <c r="D196" s="517"/>
      <c r="E196" s="517"/>
      <c r="F196" s="517"/>
      <c r="G196" s="517"/>
    </row>
    <row r="197" spans="1:7" x14ac:dyDescent="0.25">
      <c r="A197" s="526"/>
      <c r="B197" s="295" t="s">
        <v>294</v>
      </c>
      <c r="C197" s="65">
        <f>C194</f>
        <v>35937500</v>
      </c>
      <c r="D197" s="517"/>
      <c r="E197" s="517"/>
      <c r="F197" s="517"/>
      <c r="G197" s="517"/>
    </row>
    <row r="198" spans="1:7" x14ac:dyDescent="0.25">
      <c r="A198" s="526"/>
      <c r="B198" s="295" t="s">
        <v>295</v>
      </c>
      <c r="C198" s="65">
        <f>C194</f>
        <v>35937500</v>
      </c>
      <c r="D198" s="517"/>
      <c r="E198" s="517"/>
      <c r="F198" s="517"/>
      <c r="G198" s="517"/>
    </row>
    <row r="199" spans="1:7" x14ac:dyDescent="0.25">
      <c r="A199" s="526"/>
      <c r="B199" s="295" t="s">
        <v>296</v>
      </c>
      <c r="C199" s="65">
        <f>C194*2</f>
        <v>71875000</v>
      </c>
      <c r="D199" s="517"/>
      <c r="E199" s="517"/>
      <c r="F199" s="517"/>
      <c r="G199" s="517"/>
    </row>
    <row r="200" spans="1:7" x14ac:dyDescent="0.25">
      <c r="A200" s="526"/>
      <c r="B200" s="295" t="s">
        <v>297</v>
      </c>
      <c r="C200" s="65">
        <f>C194</f>
        <v>35937500</v>
      </c>
      <c r="D200" s="517"/>
      <c r="E200" s="517"/>
      <c r="F200" s="517"/>
      <c r="G200" s="517"/>
    </row>
    <row r="201" spans="1:7" x14ac:dyDescent="0.25">
      <c r="A201" s="526"/>
      <c r="B201" s="295" t="s">
        <v>298</v>
      </c>
      <c r="C201" s="65">
        <f>C194*2</f>
        <v>71875000</v>
      </c>
      <c r="D201" s="517"/>
      <c r="E201" s="517"/>
      <c r="F201" s="517"/>
      <c r="G201" s="517"/>
    </row>
    <row r="202" spans="1:7" x14ac:dyDescent="0.25">
      <c r="A202" s="526"/>
      <c r="B202" s="295" t="s">
        <v>299</v>
      </c>
      <c r="C202" s="65">
        <f>C194*2</f>
        <v>71875000</v>
      </c>
      <c r="D202" s="517"/>
      <c r="E202" s="517"/>
      <c r="F202" s="517"/>
      <c r="G202" s="517"/>
    </row>
    <row r="203" spans="1:7" x14ac:dyDescent="0.25">
      <c r="A203" s="526"/>
      <c r="B203" s="295" t="s">
        <v>300</v>
      </c>
      <c r="C203" s="65">
        <f>C194</f>
        <v>35937500</v>
      </c>
      <c r="D203" s="517"/>
      <c r="E203" s="517"/>
      <c r="F203" s="517"/>
      <c r="G203" s="517"/>
    </row>
    <row r="204" spans="1:7" x14ac:dyDescent="0.25">
      <c r="A204" s="526"/>
      <c r="B204" s="295" t="s">
        <v>301</v>
      </c>
      <c r="C204" s="65">
        <f>C194</f>
        <v>35937500</v>
      </c>
      <c r="D204" s="517"/>
      <c r="E204" s="517"/>
      <c r="F204" s="517"/>
      <c r="G204" s="517"/>
    </row>
    <row r="205" spans="1:7" x14ac:dyDescent="0.25">
      <c r="A205" s="526"/>
      <c r="B205" s="295" t="s">
        <v>302</v>
      </c>
      <c r="C205" s="65">
        <f>C194</f>
        <v>35937500</v>
      </c>
      <c r="D205" s="517"/>
      <c r="E205" s="517"/>
      <c r="F205" s="517"/>
      <c r="G205" s="517"/>
    </row>
    <row r="206" spans="1:7" x14ac:dyDescent="0.25">
      <c r="A206" s="526"/>
      <c r="B206" s="295" t="s">
        <v>303</v>
      </c>
      <c r="C206" s="65">
        <f>C194*2</f>
        <v>71875000</v>
      </c>
      <c r="D206" s="517"/>
      <c r="E206" s="517"/>
      <c r="F206" s="517"/>
      <c r="G206" s="517"/>
    </row>
    <row r="207" spans="1:7" x14ac:dyDescent="0.25">
      <c r="A207" s="526"/>
      <c r="B207" s="295" t="s">
        <v>304</v>
      </c>
      <c r="C207" s="65">
        <f>C194*2</f>
        <v>71875000</v>
      </c>
      <c r="D207" s="517"/>
      <c r="E207" s="517"/>
      <c r="F207" s="517"/>
      <c r="G207" s="517"/>
    </row>
    <row r="208" spans="1:7" x14ac:dyDescent="0.25">
      <c r="A208" s="526"/>
      <c r="B208" s="295" t="s">
        <v>305</v>
      </c>
      <c r="C208" s="65">
        <f>C194*2</f>
        <v>71875000</v>
      </c>
      <c r="D208" s="517"/>
      <c r="E208" s="517"/>
      <c r="F208" s="517"/>
      <c r="G208" s="517"/>
    </row>
    <row r="209" spans="1:7" x14ac:dyDescent="0.25">
      <c r="A209" s="526"/>
      <c r="B209" s="295" t="s">
        <v>306</v>
      </c>
      <c r="C209" s="65">
        <f>C194*2</f>
        <v>71875000</v>
      </c>
      <c r="D209" s="517"/>
      <c r="E209" s="517"/>
      <c r="F209" s="517"/>
      <c r="G209" s="517"/>
    </row>
    <row r="210" spans="1:7" x14ac:dyDescent="0.25">
      <c r="A210" s="526"/>
      <c r="B210" s="295" t="s">
        <v>307</v>
      </c>
      <c r="C210" s="65">
        <f>C194*2</f>
        <v>71875000</v>
      </c>
      <c r="D210" s="517"/>
      <c r="E210" s="517"/>
      <c r="F210" s="517"/>
      <c r="G210" s="517"/>
    </row>
    <row r="211" spans="1:7" x14ac:dyDescent="0.25">
      <c r="A211" s="526"/>
      <c r="B211" s="295" t="s">
        <v>308</v>
      </c>
      <c r="C211" s="65">
        <f>C194*2</f>
        <v>71875000</v>
      </c>
      <c r="D211" s="517"/>
      <c r="E211" s="517"/>
      <c r="F211" s="517"/>
      <c r="G211" s="517"/>
    </row>
    <row r="212" spans="1:7" x14ac:dyDescent="0.25">
      <c r="A212" s="526"/>
      <c r="B212" s="295" t="s">
        <v>309</v>
      </c>
      <c r="C212" s="65">
        <f>C194</f>
        <v>35937500</v>
      </c>
      <c r="D212" s="517"/>
      <c r="E212" s="517"/>
      <c r="F212" s="517"/>
      <c r="G212" s="517"/>
    </row>
    <row r="213" spans="1:7" x14ac:dyDescent="0.25">
      <c r="A213" s="526"/>
      <c r="B213" s="295" t="s">
        <v>310</v>
      </c>
      <c r="C213" s="65">
        <f>C194</f>
        <v>35937500</v>
      </c>
      <c r="D213" s="517"/>
      <c r="E213" s="517"/>
      <c r="F213" s="517"/>
      <c r="G213" s="517"/>
    </row>
    <row r="214" spans="1:7" x14ac:dyDescent="0.25">
      <c r="A214" s="526"/>
      <c r="B214" s="295" t="s">
        <v>311</v>
      </c>
      <c r="C214" s="65">
        <f>C194</f>
        <v>35937500</v>
      </c>
      <c r="D214" s="517"/>
      <c r="E214" s="517"/>
      <c r="F214" s="517"/>
      <c r="G214" s="517"/>
    </row>
    <row r="215" spans="1:7" x14ac:dyDescent="0.25">
      <c r="A215" s="526"/>
      <c r="B215" s="295" t="s">
        <v>312</v>
      </c>
      <c r="C215" s="65">
        <f>C194*2</f>
        <v>71875000</v>
      </c>
      <c r="D215" s="517"/>
      <c r="E215" s="517"/>
      <c r="F215" s="517"/>
      <c r="G215" s="517"/>
    </row>
    <row r="216" spans="1:7" x14ac:dyDescent="0.25">
      <c r="A216" s="526"/>
      <c r="B216" s="295" t="s">
        <v>313</v>
      </c>
      <c r="C216" s="65">
        <f>C194</f>
        <v>35937500</v>
      </c>
      <c r="D216" s="517"/>
      <c r="E216" s="517"/>
      <c r="F216" s="517"/>
      <c r="G216" s="517"/>
    </row>
    <row r="217" spans="1:7" x14ac:dyDescent="0.25">
      <c r="A217" s="526"/>
      <c r="B217" s="295" t="s">
        <v>314</v>
      </c>
      <c r="C217" s="65">
        <f>C194</f>
        <v>35937500</v>
      </c>
      <c r="D217" s="517"/>
      <c r="E217" s="517"/>
      <c r="F217" s="517"/>
      <c r="G217" s="517"/>
    </row>
    <row r="218" spans="1:7" x14ac:dyDescent="0.25">
      <c r="A218" s="526"/>
      <c r="B218" s="295" t="s">
        <v>275</v>
      </c>
      <c r="C218" s="65">
        <f>C194*2</f>
        <v>71875000</v>
      </c>
      <c r="D218" s="517"/>
      <c r="E218" s="517"/>
      <c r="F218" s="517"/>
      <c r="G218" s="517"/>
    </row>
    <row r="219" spans="1:7" x14ac:dyDescent="0.25">
      <c r="A219" s="526"/>
      <c r="B219" s="295" t="s">
        <v>315</v>
      </c>
      <c r="C219" s="65">
        <f>C194*2</f>
        <v>71875000</v>
      </c>
      <c r="D219" s="517"/>
      <c r="E219" s="517"/>
      <c r="F219" s="517"/>
      <c r="G219" s="517"/>
    </row>
    <row r="220" spans="1:7" x14ac:dyDescent="0.25">
      <c r="A220" s="526"/>
      <c r="B220" s="295" t="s">
        <v>316</v>
      </c>
      <c r="C220" s="65">
        <f>C194</f>
        <v>35937500</v>
      </c>
      <c r="D220" s="517"/>
      <c r="E220" s="517"/>
      <c r="F220" s="517"/>
      <c r="G220" s="517"/>
    </row>
    <row r="221" spans="1:7" x14ac:dyDescent="0.25">
      <c r="A221" s="526"/>
      <c r="B221" s="295" t="s">
        <v>317</v>
      </c>
      <c r="C221" s="65">
        <f>C194</f>
        <v>35937500</v>
      </c>
      <c r="D221" s="517"/>
      <c r="E221" s="517"/>
      <c r="F221" s="517"/>
      <c r="G221" s="517"/>
    </row>
    <row r="222" spans="1:7" ht="25.5" x14ac:dyDescent="0.25">
      <c r="A222" s="526"/>
      <c r="B222" s="295" t="s">
        <v>318</v>
      </c>
      <c r="C222" s="65">
        <f>C194</f>
        <v>35937500</v>
      </c>
      <c r="D222" s="517"/>
      <c r="E222" s="517"/>
      <c r="F222" s="517"/>
      <c r="G222" s="517"/>
    </row>
    <row r="223" spans="1:7" x14ac:dyDescent="0.25">
      <c r="A223" s="526"/>
      <c r="B223" s="295" t="s">
        <v>319</v>
      </c>
      <c r="C223" s="65">
        <f>C194*3</f>
        <v>107812500</v>
      </c>
      <c r="D223" s="517"/>
      <c r="E223" s="517"/>
      <c r="F223" s="517"/>
      <c r="G223" s="517"/>
    </row>
    <row r="224" spans="1:7" ht="12.75" customHeight="1" x14ac:dyDescent="0.25">
      <c r="A224" s="525" t="s">
        <v>320</v>
      </c>
      <c r="B224" s="27"/>
      <c r="C224" s="65"/>
      <c r="D224" s="517">
        <v>40940</v>
      </c>
      <c r="E224" s="517">
        <v>41061</v>
      </c>
      <c r="F224" s="517">
        <v>41091</v>
      </c>
      <c r="G224" s="517">
        <v>41153</v>
      </c>
    </row>
    <row r="225" spans="1:7" x14ac:dyDescent="0.25">
      <c r="A225" s="526"/>
      <c r="B225" s="106" t="s">
        <v>321</v>
      </c>
      <c r="C225" s="65">
        <v>15000000</v>
      </c>
      <c r="D225" s="517"/>
      <c r="E225" s="517"/>
      <c r="F225" s="517"/>
      <c r="G225" s="517"/>
    </row>
    <row r="226" spans="1:7" x14ac:dyDescent="0.25">
      <c r="A226" s="526"/>
      <c r="B226" s="106" t="s">
        <v>322</v>
      </c>
      <c r="C226" s="65">
        <v>15000000</v>
      </c>
      <c r="D226" s="517"/>
      <c r="E226" s="517"/>
      <c r="F226" s="517"/>
      <c r="G226" s="517"/>
    </row>
    <row r="227" spans="1:7" x14ac:dyDescent="0.25">
      <c r="A227" s="526"/>
      <c r="B227" s="106" t="s">
        <v>323</v>
      </c>
      <c r="C227" s="65">
        <v>15000000</v>
      </c>
      <c r="D227" s="517"/>
      <c r="E227" s="517"/>
      <c r="F227" s="517"/>
      <c r="G227" s="517"/>
    </row>
    <row r="228" spans="1:7" x14ac:dyDescent="0.25">
      <c r="A228" s="526"/>
      <c r="B228" s="106" t="s">
        <v>258</v>
      </c>
      <c r="C228" s="65">
        <v>15000000</v>
      </c>
      <c r="D228" s="517"/>
      <c r="E228" s="517"/>
      <c r="F228" s="517"/>
      <c r="G228" s="517"/>
    </row>
    <row r="229" spans="1:7" x14ac:dyDescent="0.25">
      <c r="A229" s="526"/>
      <c r="B229" s="106" t="s">
        <v>260</v>
      </c>
      <c r="C229" s="65">
        <v>15000000</v>
      </c>
      <c r="D229" s="517"/>
      <c r="E229" s="517"/>
      <c r="F229" s="517"/>
      <c r="G229" s="517"/>
    </row>
    <row r="230" spans="1:7" x14ac:dyDescent="0.25">
      <c r="A230" s="526"/>
      <c r="B230" s="106" t="s">
        <v>251</v>
      </c>
      <c r="C230" s="65">
        <v>15000000</v>
      </c>
      <c r="D230" s="517"/>
      <c r="E230" s="517"/>
      <c r="F230" s="517"/>
      <c r="G230" s="517"/>
    </row>
    <row r="231" spans="1:7" x14ac:dyDescent="0.25">
      <c r="A231" s="526"/>
      <c r="B231" s="106" t="s">
        <v>262</v>
      </c>
      <c r="C231" s="65">
        <v>15000000</v>
      </c>
      <c r="D231" s="517"/>
      <c r="E231" s="517"/>
      <c r="F231" s="517"/>
      <c r="G231" s="517"/>
    </row>
    <row r="232" spans="1:7" x14ac:dyDescent="0.25">
      <c r="A232" s="526"/>
      <c r="B232" s="106" t="s">
        <v>234</v>
      </c>
      <c r="C232" s="65">
        <v>15000000</v>
      </c>
      <c r="D232" s="517"/>
      <c r="E232" s="517"/>
      <c r="F232" s="517"/>
      <c r="G232" s="517"/>
    </row>
    <row r="233" spans="1:7" x14ac:dyDescent="0.25">
      <c r="A233" s="526"/>
      <c r="B233" s="106" t="s">
        <v>256</v>
      </c>
      <c r="C233" s="65">
        <v>15000000</v>
      </c>
      <c r="D233" s="517"/>
      <c r="E233" s="517"/>
      <c r="F233" s="517"/>
      <c r="G233" s="517"/>
    </row>
    <row r="234" spans="1:7" x14ac:dyDescent="0.25">
      <c r="A234" s="526"/>
      <c r="B234" s="106" t="s">
        <v>241</v>
      </c>
      <c r="C234" s="65">
        <v>15000000</v>
      </c>
      <c r="D234" s="517"/>
      <c r="E234" s="517"/>
      <c r="F234" s="517"/>
      <c r="G234" s="517"/>
    </row>
    <row r="235" spans="1:7" x14ac:dyDescent="0.25">
      <c r="A235" s="526"/>
      <c r="B235" s="106" t="s">
        <v>257</v>
      </c>
      <c r="C235" s="65">
        <v>15000000</v>
      </c>
      <c r="D235" s="517"/>
      <c r="E235" s="517"/>
      <c r="F235" s="517"/>
      <c r="G235" s="517"/>
    </row>
    <row r="236" spans="1:7" x14ac:dyDescent="0.25">
      <c r="A236" s="526"/>
      <c r="B236" s="106" t="s">
        <v>253</v>
      </c>
      <c r="C236" s="65">
        <v>15000000</v>
      </c>
      <c r="D236" s="517"/>
      <c r="E236" s="517"/>
      <c r="F236" s="517"/>
      <c r="G236" s="517"/>
    </row>
    <row r="237" spans="1:7" x14ac:dyDescent="0.25">
      <c r="A237" s="526"/>
      <c r="B237" s="106" t="s">
        <v>270</v>
      </c>
      <c r="C237" s="65">
        <v>15000000</v>
      </c>
      <c r="D237" s="517"/>
      <c r="E237" s="517"/>
      <c r="F237" s="517"/>
      <c r="G237" s="517"/>
    </row>
    <row r="238" spans="1:7" x14ac:dyDescent="0.25">
      <c r="A238" s="526"/>
      <c r="B238" s="106" t="s">
        <v>250</v>
      </c>
      <c r="C238" s="65">
        <v>15000000</v>
      </c>
      <c r="D238" s="517"/>
      <c r="E238" s="517"/>
      <c r="F238" s="517"/>
      <c r="G238" s="517"/>
    </row>
    <row r="239" spans="1:7" x14ac:dyDescent="0.25">
      <c r="A239" s="526"/>
      <c r="B239" s="106" t="s">
        <v>265</v>
      </c>
      <c r="C239" s="65">
        <v>15000000</v>
      </c>
      <c r="D239" s="517"/>
      <c r="E239" s="517"/>
      <c r="F239" s="517"/>
      <c r="G239" s="517"/>
    </row>
  </sheetData>
  <mergeCells count="65">
    <mergeCell ref="A224:A239"/>
    <mergeCell ref="D224:D239"/>
    <mergeCell ref="E224:E239"/>
    <mergeCell ref="F224:F239"/>
    <mergeCell ref="G224:G239"/>
    <mergeCell ref="D193:D223"/>
    <mergeCell ref="E193:E223"/>
    <mergeCell ref="F193:F223"/>
    <mergeCell ref="G193:G223"/>
    <mergeCell ref="A159:A192"/>
    <mergeCell ref="D159:D192"/>
    <mergeCell ref="E159:E192"/>
    <mergeCell ref="F159:F192"/>
    <mergeCell ref="G159:G192"/>
    <mergeCell ref="A193:A223"/>
    <mergeCell ref="A116:A127"/>
    <mergeCell ref="D116:D127"/>
    <mergeCell ref="E116:E127"/>
    <mergeCell ref="F116:F127"/>
    <mergeCell ref="G116:G127"/>
    <mergeCell ref="A128:A158"/>
    <mergeCell ref="D128:D158"/>
    <mergeCell ref="E128:E158"/>
    <mergeCell ref="F128:F158"/>
    <mergeCell ref="G128:G158"/>
    <mergeCell ref="A105:A114"/>
    <mergeCell ref="D105:D114"/>
    <mergeCell ref="E105:E114"/>
    <mergeCell ref="F105:F114"/>
    <mergeCell ref="G105:G114"/>
    <mergeCell ref="A72:A103"/>
    <mergeCell ref="D72:D103"/>
    <mergeCell ref="E72:E103"/>
    <mergeCell ref="F72:F103"/>
    <mergeCell ref="G72:G103"/>
    <mergeCell ref="A30:A58"/>
    <mergeCell ref="D30:D58"/>
    <mergeCell ref="E30:E58"/>
    <mergeCell ref="F30:F58"/>
    <mergeCell ref="G30:G58"/>
    <mergeCell ref="A59:A71"/>
    <mergeCell ref="D59:D71"/>
    <mergeCell ref="E59:E71"/>
    <mergeCell ref="F59:F71"/>
    <mergeCell ref="G59:G71"/>
    <mergeCell ref="A18:A29"/>
    <mergeCell ref="D18:D29"/>
    <mergeCell ref="E18:E29"/>
    <mergeCell ref="F18:F29"/>
    <mergeCell ref="G18:G29"/>
    <mergeCell ref="A2:G2"/>
    <mergeCell ref="A3:G3"/>
    <mergeCell ref="A4:G4"/>
    <mergeCell ref="B6:D6"/>
    <mergeCell ref="E6:G6"/>
    <mergeCell ref="A10:A17"/>
    <mergeCell ref="D11:D15"/>
    <mergeCell ref="E11:E15"/>
    <mergeCell ref="F11:F15"/>
    <mergeCell ref="G11:G15"/>
    <mergeCell ref="C16:C17"/>
    <mergeCell ref="D16:D17"/>
    <mergeCell ref="E16:E17"/>
    <mergeCell ref="F16:F17"/>
    <mergeCell ref="G16:G17"/>
  </mergeCells>
  <pageMargins left="0.51181102362204722" right="0.51181102362204722" top="0.55118110236220474" bottom="0.55118110236220474" header="0.31496062992125984" footer="0.31496062992125984"/>
  <pageSetup scale="8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33"/>
  <sheetViews>
    <sheetView workbookViewId="0">
      <selection activeCell="I19" sqref="I19"/>
    </sheetView>
  </sheetViews>
  <sheetFormatPr baseColWidth="10" defaultRowHeight="12.75" x14ac:dyDescent="0.25"/>
  <cols>
    <col min="1" max="1" width="63.7109375" style="4" customWidth="1"/>
    <col min="2" max="2" width="20.7109375" style="5" customWidth="1"/>
    <col min="3" max="3" width="18.7109375" style="39" customWidth="1"/>
    <col min="4" max="4" width="13.7109375" style="4" customWidth="1"/>
    <col min="5" max="5" width="13.7109375" style="7" customWidth="1"/>
    <col min="6" max="7" width="13.7109375" style="4" customWidth="1"/>
    <col min="8" max="228" width="11.42578125" style="4"/>
    <col min="229" max="229" width="62.85546875" style="4" customWidth="1"/>
    <col min="230" max="230" width="22.28515625" style="4" customWidth="1"/>
    <col min="231" max="231" width="18.140625" style="4" customWidth="1"/>
    <col min="232" max="232" width="16.85546875" style="4" customWidth="1"/>
    <col min="233" max="233" width="13.42578125" style="4" customWidth="1"/>
    <col min="234" max="234" width="11.7109375" style="4" customWidth="1"/>
    <col min="235" max="235" width="13" style="4" customWidth="1"/>
    <col min="236" max="236" width="13.42578125" style="4" bestFit="1" customWidth="1"/>
    <col min="237" max="484" width="11.42578125" style="4"/>
    <col min="485" max="485" width="62.85546875" style="4" customWidth="1"/>
    <col min="486" max="486" width="22.28515625" style="4" customWidth="1"/>
    <col min="487" max="487" width="18.140625" style="4" customWidth="1"/>
    <col min="488" max="488" width="16.85546875" style="4" customWidth="1"/>
    <col min="489" max="489" width="13.42578125" style="4" customWidth="1"/>
    <col min="490" max="490" width="11.7109375" style="4" customWidth="1"/>
    <col min="491" max="491" width="13" style="4" customWidth="1"/>
    <col min="492" max="492" width="13.42578125" style="4" bestFit="1" customWidth="1"/>
    <col min="493" max="740" width="11.42578125" style="4"/>
    <col min="741" max="741" width="62.85546875" style="4" customWidth="1"/>
    <col min="742" max="742" width="22.28515625" style="4" customWidth="1"/>
    <col min="743" max="743" width="18.140625" style="4" customWidth="1"/>
    <col min="744" max="744" width="16.85546875" style="4" customWidth="1"/>
    <col min="745" max="745" width="13.42578125" style="4" customWidth="1"/>
    <col min="746" max="746" width="11.7109375" style="4" customWidth="1"/>
    <col min="747" max="747" width="13" style="4" customWidth="1"/>
    <col min="748" max="748" width="13.42578125" style="4" bestFit="1" customWidth="1"/>
    <col min="749" max="996" width="11.42578125" style="4"/>
    <col min="997" max="997" width="62.85546875" style="4" customWidth="1"/>
    <col min="998" max="998" width="22.28515625" style="4" customWidth="1"/>
    <col min="999" max="999" width="18.140625" style="4" customWidth="1"/>
    <col min="1000" max="1000" width="16.85546875" style="4" customWidth="1"/>
    <col min="1001" max="1001" width="13.42578125" style="4" customWidth="1"/>
    <col min="1002" max="1002" width="11.7109375" style="4" customWidth="1"/>
    <col min="1003" max="1003" width="13" style="4" customWidth="1"/>
    <col min="1004" max="1004" width="13.42578125" style="4" bestFit="1" customWidth="1"/>
    <col min="1005" max="1252" width="11.42578125" style="4"/>
    <col min="1253" max="1253" width="62.85546875" style="4" customWidth="1"/>
    <col min="1254" max="1254" width="22.28515625" style="4" customWidth="1"/>
    <col min="1255" max="1255" width="18.140625" style="4" customWidth="1"/>
    <col min="1256" max="1256" width="16.85546875" style="4" customWidth="1"/>
    <col min="1257" max="1257" width="13.42578125" style="4" customWidth="1"/>
    <col min="1258" max="1258" width="11.7109375" style="4" customWidth="1"/>
    <col min="1259" max="1259" width="13" style="4" customWidth="1"/>
    <col min="1260" max="1260" width="13.42578125" style="4" bestFit="1" customWidth="1"/>
    <col min="1261" max="1508" width="11.42578125" style="4"/>
    <col min="1509" max="1509" width="62.85546875" style="4" customWidth="1"/>
    <col min="1510" max="1510" width="22.28515625" style="4" customWidth="1"/>
    <col min="1511" max="1511" width="18.140625" style="4" customWidth="1"/>
    <col min="1512" max="1512" width="16.85546875" style="4" customWidth="1"/>
    <col min="1513" max="1513" width="13.42578125" style="4" customWidth="1"/>
    <col min="1514" max="1514" width="11.7109375" style="4" customWidth="1"/>
    <col min="1515" max="1515" width="13" style="4" customWidth="1"/>
    <col min="1516" max="1516" width="13.42578125" style="4" bestFit="1" customWidth="1"/>
    <col min="1517" max="1764" width="11.42578125" style="4"/>
    <col min="1765" max="1765" width="62.85546875" style="4" customWidth="1"/>
    <col min="1766" max="1766" width="22.28515625" style="4" customWidth="1"/>
    <col min="1767" max="1767" width="18.140625" style="4" customWidth="1"/>
    <col min="1768" max="1768" width="16.85546875" style="4" customWidth="1"/>
    <col min="1769" max="1769" width="13.42578125" style="4" customWidth="1"/>
    <col min="1770" max="1770" width="11.7109375" style="4" customWidth="1"/>
    <col min="1771" max="1771" width="13" style="4" customWidth="1"/>
    <col min="1772" max="1772" width="13.42578125" style="4" bestFit="1" customWidth="1"/>
    <col min="1773" max="2020" width="11.42578125" style="4"/>
    <col min="2021" max="2021" width="62.85546875" style="4" customWidth="1"/>
    <col min="2022" max="2022" width="22.28515625" style="4" customWidth="1"/>
    <col min="2023" max="2023" width="18.140625" style="4" customWidth="1"/>
    <col min="2024" max="2024" width="16.85546875" style="4" customWidth="1"/>
    <col min="2025" max="2025" width="13.42578125" style="4" customWidth="1"/>
    <col min="2026" max="2026" width="11.7109375" style="4" customWidth="1"/>
    <col min="2027" max="2027" width="13" style="4" customWidth="1"/>
    <col min="2028" max="2028" width="13.42578125" style="4" bestFit="1" customWidth="1"/>
    <col min="2029" max="2276" width="11.42578125" style="4"/>
    <col min="2277" max="2277" width="62.85546875" style="4" customWidth="1"/>
    <col min="2278" max="2278" width="22.28515625" style="4" customWidth="1"/>
    <col min="2279" max="2279" width="18.140625" style="4" customWidth="1"/>
    <col min="2280" max="2280" width="16.85546875" style="4" customWidth="1"/>
    <col min="2281" max="2281" width="13.42578125" style="4" customWidth="1"/>
    <col min="2282" max="2282" width="11.7109375" style="4" customWidth="1"/>
    <col min="2283" max="2283" width="13" style="4" customWidth="1"/>
    <col min="2284" max="2284" width="13.42578125" style="4" bestFit="1" customWidth="1"/>
    <col min="2285" max="2532" width="11.42578125" style="4"/>
    <col min="2533" max="2533" width="62.85546875" style="4" customWidth="1"/>
    <col min="2534" max="2534" width="22.28515625" style="4" customWidth="1"/>
    <col min="2535" max="2535" width="18.140625" style="4" customWidth="1"/>
    <col min="2536" max="2536" width="16.85546875" style="4" customWidth="1"/>
    <col min="2537" max="2537" width="13.42578125" style="4" customWidth="1"/>
    <col min="2538" max="2538" width="11.7109375" style="4" customWidth="1"/>
    <col min="2539" max="2539" width="13" style="4" customWidth="1"/>
    <col min="2540" max="2540" width="13.42578125" style="4" bestFit="1" customWidth="1"/>
    <col min="2541" max="2788" width="11.42578125" style="4"/>
    <col min="2789" max="2789" width="62.85546875" style="4" customWidth="1"/>
    <col min="2790" max="2790" width="22.28515625" style="4" customWidth="1"/>
    <col min="2791" max="2791" width="18.140625" style="4" customWidth="1"/>
    <col min="2792" max="2792" width="16.85546875" style="4" customWidth="1"/>
    <col min="2793" max="2793" width="13.42578125" style="4" customWidth="1"/>
    <col min="2794" max="2794" width="11.7109375" style="4" customWidth="1"/>
    <col min="2795" max="2795" width="13" style="4" customWidth="1"/>
    <col min="2796" max="2796" width="13.42578125" style="4" bestFit="1" customWidth="1"/>
    <col min="2797" max="3044" width="11.42578125" style="4"/>
    <col min="3045" max="3045" width="62.85546875" style="4" customWidth="1"/>
    <col min="3046" max="3046" width="22.28515625" style="4" customWidth="1"/>
    <col min="3047" max="3047" width="18.140625" style="4" customWidth="1"/>
    <col min="3048" max="3048" width="16.85546875" style="4" customWidth="1"/>
    <col min="3049" max="3049" width="13.42578125" style="4" customWidth="1"/>
    <col min="3050" max="3050" width="11.7109375" style="4" customWidth="1"/>
    <col min="3051" max="3051" width="13" style="4" customWidth="1"/>
    <col min="3052" max="3052" width="13.42578125" style="4" bestFit="1" customWidth="1"/>
    <col min="3053" max="3300" width="11.42578125" style="4"/>
    <col min="3301" max="3301" width="62.85546875" style="4" customWidth="1"/>
    <col min="3302" max="3302" width="22.28515625" style="4" customWidth="1"/>
    <col min="3303" max="3303" width="18.140625" style="4" customWidth="1"/>
    <col min="3304" max="3304" width="16.85546875" style="4" customWidth="1"/>
    <col min="3305" max="3305" width="13.42578125" style="4" customWidth="1"/>
    <col min="3306" max="3306" width="11.7109375" style="4" customWidth="1"/>
    <col min="3307" max="3307" width="13" style="4" customWidth="1"/>
    <col min="3308" max="3308" width="13.42578125" style="4" bestFit="1" customWidth="1"/>
    <col min="3309" max="3556" width="11.42578125" style="4"/>
    <col min="3557" max="3557" width="62.85546875" style="4" customWidth="1"/>
    <col min="3558" max="3558" width="22.28515625" style="4" customWidth="1"/>
    <col min="3559" max="3559" width="18.140625" style="4" customWidth="1"/>
    <col min="3560" max="3560" width="16.85546875" style="4" customWidth="1"/>
    <col min="3561" max="3561" width="13.42578125" style="4" customWidth="1"/>
    <col min="3562" max="3562" width="11.7109375" style="4" customWidth="1"/>
    <col min="3563" max="3563" width="13" style="4" customWidth="1"/>
    <col min="3564" max="3564" width="13.42578125" style="4" bestFit="1" customWidth="1"/>
    <col min="3565" max="3812" width="11.42578125" style="4"/>
    <col min="3813" max="3813" width="62.85546875" style="4" customWidth="1"/>
    <col min="3814" max="3814" width="22.28515625" style="4" customWidth="1"/>
    <col min="3815" max="3815" width="18.140625" style="4" customWidth="1"/>
    <col min="3816" max="3816" width="16.85546875" style="4" customWidth="1"/>
    <col min="3817" max="3817" width="13.42578125" style="4" customWidth="1"/>
    <col min="3818" max="3818" width="11.7109375" style="4" customWidth="1"/>
    <col min="3819" max="3819" width="13" style="4" customWidth="1"/>
    <col min="3820" max="3820" width="13.42578125" style="4" bestFit="1" customWidth="1"/>
    <col min="3821" max="4068" width="11.42578125" style="4"/>
    <col min="4069" max="4069" width="62.85546875" style="4" customWidth="1"/>
    <col min="4070" max="4070" width="22.28515625" style="4" customWidth="1"/>
    <col min="4071" max="4071" width="18.140625" style="4" customWidth="1"/>
    <col min="4072" max="4072" width="16.85546875" style="4" customWidth="1"/>
    <col min="4073" max="4073" width="13.42578125" style="4" customWidth="1"/>
    <col min="4074" max="4074" width="11.7109375" style="4" customWidth="1"/>
    <col min="4075" max="4075" width="13" style="4" customWidth="1"/>
    <col min="4076" max="4076" width="13.42578125" style="4" bestFit="1" customWidth="1"/>
    <col min="4077" max="4324" width="11.42578125" style="4"/>
    <col min="4325" max="4325" width="62.85546875" style="4" customWidth="1"/>
    <col min="4326" max="4326" width="22.28515625" style="4" customWidth="1"/>
    <col min="4327" max="4327" width="18.140625" style="4" customWidth="1"/>
    <col min="4328" max="4328" width="16.85546875" style="4" customWidth="1"/>
    <col min="4329" max="4329" width="13.42578125" style="4" customWidth="1"/>
    <col min="4330" max="4330" width="11.7109375" style="4" customWidth="1"/>
    <col min="4331" max="4331" width="13" style="4" customWidth="1"/>
    <col min="4332" max="4332" width="13.42578125" style="4" bestFit="1" customWidth="1"/>
    <col min="4333" max="4580" width="11.42578125" style="4"/>
    <col min="4581" max="4581" width="62.85546875" style="4" customWidth="1"/>
    <col min="4582" max="4582" width="22.28515625" style="4" customWidth="1"/>
    <col min="4583" max="4583" width="18.140625" style="4" customWidth="1"/>
    <col min="4584" max="4584" width="16.85546875" style="4" customWidth="1"/>
    <col min="4585" max="4585" width="13.42578125" style="4" customWidth="1"/>
    <col min="4586" max="4586" width="11.7109375" style="4" customWidth="1"/>
    <col min="4587" max="4587" width="13" style="4" customWidth="1"/>
    <col min="4588" max="4588" width="13.42578125" style="4" bestFit="1" customWidth="1"/>
    <col min="4589" max="4836" width="11.42578125" style="4"/>
    <col min="4837" max="4837" width="62.85546875" style="4" customWidth="1"/>
    <col min="4838" max="4838" width="22.28515625" style="4" customWidth="1"/>
    <col min="4839" max="4839" width="18.140625" style="4" customWidth="1"/>
    <col min="4840" max="4840" width="16.85546875" style="4" customWidth="1"/>
    <col min="4841" max="4841" width="13.42578125" style="4" customWidth="1"/>
    <col min="4842" max="4842" width="11.7109375" style="4" customWidth="1"/>
    <col min="4843" max="4843" width="13" style="4" customWidth="1"/>
    <col min="4844" max="4844" width="13.42578125" style="4" bestFit="1" customWidth="1"/>
    <col min="4845" max="5092" width="11.42578125" style="4"/>
    <col min="5093" max="5093" width="62.85546875" style="4" customWidth="1"/>
    <col min="5094" max="5094" width="22.28515625" style="4" customWidth="1"/>
    <col min="5095" max="5095" width="18.140625" style="4" customWidth="1"/>
    <col min="5096" max="5096" width="16.85546875" style="4" customWidth="1"/>
    <col min="5097" max="5097" width="13.42578125" style="4" customWidth="1"/>
    <col min="5098" max="5098" width="11.7109375" style="4" customWidth="1"/>
    <col min="5099" max="5099" width="13" style="4" customWidth="1"/>
    <col min="5100" max="5100" width="13.42578125" style="4" bestFit="1" customWidth="1"/>
    <col min="5101" max="5348" width="11.42578125" style="4"/>
    <col min="5349" max="5349" width="62.85546875" style="4" customWidth="1"/>
    <col min="5350" max="5350" width="22.28515625" style="4" customWidth="1"/>
    <col min="5351" max="5351" width="18.140625" style="4" customWidth="1"/>
    <col min="5352" max="5352" width="16.85546875" style="4" customWidth="1"/>
    <col min="5353" max="5353" width="13.42578125" style="4" customWidth="1"/>
    <col min="5354" max="5354" width="11.7109375" style="4" customWidth="1"/>
    <col min="5355" max="5355" width="13" style="4" customWidth="1"/>
    <col min="5356" max="5356" width="13.42578125" style="4" bestFit="1" customWidth="1"/>
    <col min="5357" max="5604" width="11.42578125" style="4"/>
    <col min="5605" max="5605" width="62.85546875" style="4" customWidth="1"/>
    <col min="5606" max="5606" width="22.28515625" style="4" customWidth="1"/>
    <col min="5607" max="5607" width="18.140625" style="4" customWidth="1"/>
    <col min="5608" max="5608" width="16.85546875" style="4" customWidth="1"/>
    <col min="5609" max="5609" width="13.42578125" style="4" customWidth="1"/>
    <col min="5610" max="5610" width="11.7109375" style="4" customWidth="1"/>
    <col min="5611" max="5611" width="13" style="4" customWidth="1"/>
    <col min="5612" max="5612" width="13.42578125" style="4" bestFit="1" customWidth="1"/>
    <col min="5613" max="5860" width="11.42578125" style="4"/>
    <col min="5861" max="5861" width="62.85546875" style="4" customWidth="1"/>
    <col min="5862" max="5862" width="22.28515625" style="4" customWidth="1"/>
    <col min="5863" max="5863" width="18.140625" style="4" customWidth="1"/>
    <col min="5864" max="5864" width="16.85546875" style="4" customWidth="1"/>
    <col min="5865" max="5865" width="13.42578125" style="4" customWidth="1"/>
    <col min="5866" max="5866" width="11.7109375" style="4" customWidth="1"/>
    <col min="5867" max="5867" width="13" style="4" customWidth="1"/>
    <col min="5868" max="5868" width="13.42578125" style="4" bestFit="1" customWidth="1"/>
    <col min="5869" max="6116" width="11.42578125" style="4"/>
    <col min="6117" max="6117" width="62.85546875" style="4" customWidth="1"/>
    <col min="6118" max="6118" width="22.28515625" style="4" customWidth="1"/>
    <col min="6119" max="6119" width="18.140625" style="4" customWidth="1"/>
    <col min="6120" max="6120" width="16.85546875" style="4" customWidth="1"/>
    <col min="6121" max="6121" width="13.42578125" style="4" customWidth="1"/>
    <col min="6122" max="6122" width="11.7109375" style="4" customWidth="1"/>
    <col min="6123" max="6123" width="13" style="4" customWidth="1"/>
    <col min="6124" max="6124" width="13.42578125" style="4" bestFit="1" customWidth="1"/>
    <col min="6125" max="6372" width="11.42578125" style="4"/>
    <col min="6373" max="6373" width="62.85546875" style="4" customWidth="1"/>
    <col min="6374" max="6374" width="22.28515625" style="4" customWidth="1"/>
    <col min="6375" max="6375" width="18.140625" style="4" customWidth="1"/>
    <col min="6376" max="6376" width="16.85546875" style="4" customWidth="1"/>
    <col min="6377" max="6377" width="13.42578125" style="4" customWidth="1"/>
    <col min="6378" max="6378" width="11.7109375" style="4" customWidth="1"/>
    <col min="6379" max="6379" width="13" style="4" customWidth="1"/>
    <col min="6380" max="6380" width="13.42578125" style="4" bestFit="1" customWidth="1"/>
    <col min="6381" max="6628" width="11.42578125" style="4"/>
    <col min="6629" max="6629" width="62.85546875" style="4" customWidth="1"/>
    <col min="6630" max="6630" width="22.28515625" style="4" customWidth="1"/>
    <col min="6631" max="6631" width="18.140625" style="4" customWidth="1"/>
    <col min="6632" max="6632" width="16.85546875" style="4" customWidth="1"/>
    <col min="6633" max="6633" width="13.42578125" style="4" customWidth="1"/>
    <col min="6634" max="6634" width="11.7109375" style="4" customWidth="1"/>
    <col min="6635" max="6635" width="13" style="4" customWidth="1"/>
    <col min="6636" max="6636" width="13.42578125" style="4" bestFit="1" customWidth="1"/>
    <col min="6637" max="6884" width="11.42578125" style="4"/>
    <col min="6885" max="6885" width="62.85546875" style="4" customWidth="1"/>
    <col min="6886" max="6886" width="22.28515625" style="4" customWidth="1"/>
    <col min="6887" max="6887" width="18.140625" style="4" customWidth="1"/>
    <col min="6888" max="6888" width="16.85546875" style="4" customWidth="1"/>
    <col min="6889" max="6889" width="13.42578125" style="4" customWidth="1"/>
    <col min="6890" max="6890" width="11.7109375" style="4" customWidth="1"/>
    <col min="6891" max="6891" width="13" style="4" customWidth="1"/>
    <col min="6892" max="6892" width="13.42578125" style="4" bestFit="1" customWidth="1"/>
    <col min="6893" max="7140" width="11.42578125" style="4"/>
    <col min="7141" max="7141" width="62.85546875" style="4" customWidth="1"/>
    <col min="7142" max="7142" width="22.28515625" style="4" customWidth="1"/>
    <col min="7143" max="7143" width="18.140625" style="4" customWidth="1"/>
    <col min="7144" max="7144" width="16.85546875" style="4" customWidth="1"/>
    <col min="7145" max="7145" width="13.42578125" style="4" customWidth="1"/>
    <col min="7146" max="7146" width="11.7109375" style="4" customWidth="1"/>
    <col min="7147" max="7147" width="13" style="4" customWidth="1"/>
    <col min="7148" max="7148" width="13.42578125" style="4" bestFit="1" customWidth="1"/>
    <col min="7149" max="7396" width="11.42578125" style="4"/>
    <col min="7397" max="7397" width="62.85546875" style="4" customWidth="1"/>
    <col min="7398" max="7398" width="22.28515625" style="4" customWidth="1"/>
    <col min="7399" max="7399" width="18.140625" style="4" customWidth="1"/>
    <col min="7400" max="7400" width="16.85546875" style="4" customWidth="1"/>
    <col min="7401" max="7401" width="13.42578125" style="4" customWidth="1"/>
    <col min="7402" max="7402" width="11.7109375" style="4" customWidth="1"/>
    <col min="7403" max="7403" width="13" style="4" customWidth="1"/>
    <col min="7404" max="7404" width="13.42578125" style="4" bestFit="1" customWidth="1"/>
    <col min="7405" max="7652" width="11.42578125" style="4"/>
    <col min="7653" max="7653" width="62.85546875" style="4" customWidth="1"/>
    <col min="7654" max="7654" width="22.28515625" style="4" customWidth="1"/>
    <col min="7655" max="7655" width="18.140625" style="4" customWidth="1"/>
    <col min="7656" max="7656" width="16.85546875" style="4" customWidth="1"/>
    <col min="7657" max="7657" width="13.42578125" style="4" customWidth="1"/>
    <col min="7658" max="7658" width="11.7109375" style="4" customWidth="1"/>
    <col min="7659" max="7659" width="13" style="4" customWidth="1"/>
    <col min="7660" max="7660" width="13.42578125" style="4" bestFit="1" customWidth="1"/>
    <col min="7661" max="7908" width="11.42578125" style="4"/>
    <col min="7909" max="7909" width="62.85546875" style="4" customWidth="1"/>
    <col min="7910" max="7910" width="22.28515625" style="4" customWidth="1"/>
    <col min="7911" max="7911" width="18.140625" style="4" customWidth="1"/>
    <col min="7912" max="7912" width="16.85546875" style="4" customWidth="1"/>
    <col min="7913" max="7913" width="13.42578125" style="4" customWidth="1"/>
    <col min="7914" max="7914" width="11.7109375" style="4" customWidth="1"/>
    <col min="7915" max="7915" width="13" style="4" customWidth="1"/>
    <col min="7916" max="7916" width="13.42578125" style="4" bestFit="1" customWidth="1"/>
    <col min="7917" max="8164" width="11.42578125" style="4"/>
    <col min="8165" max="8165" width="62.85546875" style="4" customWidth="1"/>
    <col min="8166" max="8166" width="22.28515625" style="4" customWidth="1"/>
    <col min="8167" max="8167" width="18.140625" style="4" customWidth="1"/>
    <col min="8168" max="8168" width="16.85546875" style="4" customWidth="1"/>
    <col min="8169" max="8169" width="13.42578125" style="4" customWidth="1"/>
    <col min="8170" max="8170" width="11.7109375" style="4" customWidth="1"/>
    <col min="8171" max="8171" width="13" style="4" customWidth="1"/>
    <col min="8172" max="8172" width="13.42578125" style="4" bestFit="1" customWidth="1"/>
    <col min="8173" max="8420" width="11.42578125" style="4"/>
    <col min="8421" max="8421" width="62.85546875" style="4" customWidth="1"/>
    <col min="8422" max="8422" width="22.28515625" style="4" customWidth="1"/>
    <col min="8423" max="8423" width="18.140625" style="4" customWidth="1"/>
    <col min="8424" max="8424" width="16.85546875" style="4" customWidth="1"/>
    <col min="8425" max="8425" width="13.42578125" style="4" customWidth="1"/>
    <col min="8426" max="8426" width="11.7109375" style="4" customWidth="1"/>
    <col min="8427" max="8427" width="13" style="4" customWidth="1"/>
    <col min="8428" max="8428" width="13.42578125" style="4" bestFit="1" customWidth="1"/>
    <col min="8429" max="8676" width="11.42578125" style="4"/>
    <col min="8677" max="8677" width="62.85546875" style="4" customWidth="1"/>
    <col min="8678" max="8678" width="22.28515625" style="4" customWidth="1"/>
    <col min="8679" max="8679" width="18.140625" style="4" customWidth="1"/>
    <col min="8680" max="8680" width="16.85546875" style="4" customWidth="1"/>
    <col min="8681" max="8681" width="13.42578125" style="4" customWidth="1"/>
    <col min="8682" max="8682" width="11.7109375" style="4" customWidth="1"/>
    <col min="8683" max="8683" width="13" style="4" customWidth="1"/>
    <col min="8684" max="8684" width="13.42578125" style="4" bestFit="1" customWidth="1"/>
    <col min="8685" max="8932" width="11.42578125" style="4"/>
    <col min="8933" max="8933" width="62.85546875" style="4" customWidth="1"/>
    <col min="8934" max="8934" width="22.28515625" style="4" customWidth="1"/>
    <col min="8935" max="8935" width="18.140625" style="4" customWidth="1"/>
    <col min="8936" max="8936" width="16.85546875" style="4" customWidth="1"/>
    <col min="8937" max="8937" width="13.42578125" style="4" customWidth="1"/>
    <col min="8938" max="8938" width="11.7109375" style="4" customWidth="1"/>
    <col min="8939" max="8939" width="13" style="4" customWidth="1"/>
    <col min="8940" max="8940" width="13.42578125" style="4" bestFit="1" customWidth="1"/>
    <col min="8941" max="9188" width="11.42578125" style="4"/>
    <col min="9189" max="9189" width="62.85546875" style="4" customWidth="1"/>
    <col min="9190" max="9190" width="22.28515625" style="4" customWidth="1"/>
    <col min="9191" max="9191" width="18.140625" style="4" customWidth="1"/>
    <col min="9192" max="9192" width="16.85546875" style="4" customWidth="1"/>
    <col min="9193" max="9193" width="13.42578125" style="4" customWidth="1"/>
    <col min="9194" max="9194" width="11.7109375" style="4" customWidth="1"/>
    <col min="9195" max="9195" width="13" style="4" customWidth="1"/>
    <col min="9196" max="9196" width="13.42578125" style="4" bestFit="1" customWidth="1"/>
    <col min="9197" max="9444" width="11.42578125" style="4"/>
    <col min="9445" max="9445" width="62.85546875" style="4" customWidth="1"/>
    <col min="9446" max="9446" width="22.28515625" style="4" customWidth="1"/>
    <col min="9447" max="9447" width="18.140625" style="4" customWidth="1"/>
    <col min="9448" max="9448" width="16.85546875" style="4" customWidth="1"/>
    <col min="9449" max="9449" width="13.42578125" style="4" customWidth="1"/>
    <col min="9450" max="9450" width="11.7109375" style="4" customWidth="1"/>
    <col min="9451" max="9451" width="13" style="4" customWidth="1"/>
    <col min="9452" max="9452" width="13.42578125" style="4" bestFit="1" customWidth="1"/>
    <col min="9453" max="9700" width="11.42578125" style="4"/>
    <col min="9701" max="9701" width="62.85546875" style="4" customWidth="1"/>
    <col min="9702" max="9702" width="22.28515625" style="4" customWidth="1"/>
    <col min="9703" max="9703" width="18.140625" style="4" customWidth="1"/>
    <col min="9704" max="9704" width="16.85546875" style="4" customWidth="1"/>
    <col min="9705" max="9705" width="13.42578125" style="4" customWidth="1"/>
    <col min="9706" max="9706" width="11.7109375" style="4" customWidth="1"/>
    <col min="9707" max="9707" width="13" style="4" customWidth="1"/>
    <col min="9708" max="9708" width="13.42578125" style="4" bestFit="1" customWidth="1"/>
    <col min="9709" max="9956" width="11.42578125" style="4"/>
    <col min="9957" max="9957" width="62.85546875" style="4" customWidth="1"/>
    <col min="9958" max="9958" width="22.28515625" style="4" customWidth="1"/>
    <col min="9959" max="9959" width="18.140625" style="4" customWidth="1"/>
    <col min="9960" max="9960" width="16.85546875" style="4" customWidth="1"/>
    <col min="9961" max="9961" width="13.42578125" style="4" customWidth="1"/>
    <col min="9962" max="9962" width="11.7109375" style="4" customWidth="1"/>
    <col min="9963" max="9963" width="13" style="4" customWidth="1"/>
    <col min="9964" max="9964" width="13.42578125" style="4" bestFit="1" customWidth="1"/>
    <col min="9965" max="10212" width="11.42578125" style="4"/>
    <col min="10213" max="10213" width="62.85546875" style="4" customWidth="1"/>
    <col min="10214" max="10214" width="22.28515625" style="4" customWidth="1"/>
    <col min="10215" max="10215" width="18.140625" style="4" customWidth="1"/>
    <col min="10216" max="10216" width="16.85546875" style="4" customWidth="1"/>
    <col min="10217" max="10217" width="13.42578125" style="4" customWidth="1"/>
    <col min="10218" max="10218" width="11.7109375" style="4" customWidth="1"/>
    <col min="10219" max="10219" width="13" style="4" customWidth="1"/>
    <col min="10220" max="10220" width="13.42578125" style="4" bestFit="1" customWidth="1"/>
    <col min="10221" max="10468" width="11.42578125" style="4"/>
    <col min="10469" max="10469" width="62.85546875" style="4" customWidth="1"/>
    <col min="10470" max="10470" width="22.28515625" style="4" customWidth="1"/>
    <col min="10471" max="10471" width="18.140625" style="4" customWidth="1"/>
    <col min="10472" max="10472" width="16.85546875" style="4" customWidth="1"/>
    <col min="10473" max="10473" width="13.42578125" style="4" customWidth="1"/>
    <col min="10474" max="10474" width="11.7109375" style="4" customWidth="1"/>
    <col min="10475" max="10475" width="13" style="4" customWidth="1"/>
    <col min="10476" max="10476" width="13.42578125" style="4" bestFit="1" customWidth="1"/>
    <col min="10477" max="10724" width="11.42578125" style="4"/>
    <col min="10725" max="10725" width="62.85546875" style="4" customWidth="1"/>
    <col min="10726" max="10726" width="22.28515625" style="4" customWidth="1"/>
    <col min="10727" max="10727" width="18.140625" style="4" customWidth="1"/>
    <col min="10728" max="10728" width="16.85546875" style="4" customWidth="1"/>
    <col min="10729" max="10729" width="13.42578125" style="4" customWidth="1"/>
    <col min="10730" max="10730" width="11.7109375" style="4" customWidth="1"/>
    <col min="10731" max="10731" width="13" style="4" customWidth="1"/>
    <col min="10732" max="10732" width="13.42578125" style="4" bestFit="1" customWidth="1"/>
    <col min="10733" max="10980" width="11.42578125" style="4"/>
    <col min="10981" max="10981" width="62.85546875" style="4" customWidth="1"/>
    <col min="10982" max="10982" width="22.28515625" style="4" customWidth="1"/>
    <col min="10983" max="10983" width="18.140625" style="4" customWidth="1"/>
    <col min="10984" max="10984" width="16.85546875" style="4" customWidth="1"/>
    <col min="10985" max="10985" width="13.42578125" style="4" customWidth="1"/>
    <col min="10986" max="10986" width="11.7109375" style="4" customWidth="1"/>
    <col min="10987" max="10987" width="13" style="4" customWidth="1"/>
    <col min="10988" max="10988" width="13.42578125" style="4" bestFit="1" customWidth="1"/>
    <col min="10989" max="11236" width="11.42578125" style="4"/>
    <col min="11237" max="11237" width="62.85546875" style="4" customWidth="1"/>
    <col min="11238" max="11238" width="22.28515625" style="4" customWidth="1"/>
    <col min="11239" max="11239" width="18.140625" style="4" customWidth="1"/>
    <col min="11240" max="11240" width="16.85546875" style="4" customWidth="1"/>
    <col min="11241" max="11241" width="13.42578125" style="4" customWidth="1"/>
    <col min="11242" max="11242" width="11.7109375" style="4" customWidth="1"/>
    <col min="11243" max="11243" width="13" style="4" customWidth="1"/>
    <col min="11244" max="11244" width="13.42578125" style="4" bestFit="1" customWidth="1"/>
    <col min="11245" max="11492" width="11.42578125" style="4"/>
    <col min="11493" max="11493" width="62.85546875" style="4" customWidth="1"/>
    <col min="11494" max="11494" width="22.28515625" style="4" customWidth="1"/>
    <col min="11495" max="11495" width="18.140625" style="4" customWidth="1"/>
    <col min="11496" max="11496" width="16.85546875" style="4" customWidth="1"/>
    <col min="11497" max="11497" width="13.42578125" style="4" customWidth="1"/>
    <col min="11498" max="11498" width="11.7109375" style="4" customWidth="1"/>
    <col min="11499" max="11499" width="13" style="4" customWidth="1"/>
    <col min="11500" max="11500" width="13.42578125" style="4" bestFit="1" customWidth="1"/>
    <col min="11501" max="11748" width="11.42578125" style="4"/>
    <col min="11749" max="11749" width="62.85546875" style="4" customWidth="1"/>
    <col min="11750" max="11750" width="22.28515625" style="4" customWidth="1"/>
    <col min="11751" max="11751" width="18.140625" style="4" customWidth="1"/>
    <col min="11752" max="11752" width="16.85546875" style="4" customWidth="1"/>
    <col min="11753" max="11753" width="13.42578125" style="4" customWidth="1"/>
    <col min="11754" max="11754" width="11.7109375" style="4" customWidth="1"/>
    <col min="11755" max="11755" width="13" style="4" customWidth="1"/>
    <col min="11756" max="11756" width="13.42578125" style="4" bestFit="1" customWidth="1"/>
    <col min="11757" max="12004" width="11.42578125" style="4"/>
    <col min="12005" max="12005" width="62.85546875" style="4" customWidth="1"/>
    <col min="12006" max="12006" width="22.28515625" style="4" customWidth="1"/>
    <col min="12007" max="12007" width="18.140625" style="4" customWidth="1"/>
    <col min="12008" max="12008" width="16.85546875" style="4" customWidth="1"/>
    <col min="12009" max="12009" width="13.42578125" style="4" customWidth="1"/>
    <col min="12010" max="12010" width="11.7109375" style="4" customWidth="1"/>
    <col min="12011" max="12011" width="13" style="4" customWidth="1"/>
    <col min="12012" max="12012" width="13.42578125" style="4" bestFit="1" customWidth="1"/>
    <col min="12013" max="12260" width="11.42578125" style="4"/>
    <col min="12261" max="12261" width="62.85546875" style="4" customWidth="1"/>
    <col min="12262" max="12262" width="22.28515625" style="4" customWidth="1"/>
    <col min="12263" max="12263" width="18.140625" style="4" customWidth="1"/>
    <col min="12264" max="12264" width="16.85546875" style="4" customWidth="1"/>
    <col min="12265" max="12265" width="13.42578125" style="4" customWidth="1"/>
    <col min="12266" max="12266" width="11.7109375" style="4" customWidth="1"/>
    <col min="12267" max="12267" width="13" style="4" customWidth="1"/>
    <col min="12268" max="12268" width="13.42578125" style="4" bestFit="1" customWidth="1"/>
    <col min="12269" max="12516" width="11.42578125" style="4"/>
    <col min="12517" max="12517" width="62.85546875" style="4" customWidth="1"/>
    <col min="12518" max="12518" width="22.28515625" style="4" customWidth="1"/>
    <col min="12519" max="12519" width="18.140625" style="4" customWidth="1"/>
    <col min="12520" max="12520" width="16.85546875" style="4" customWidth="1"/>
    <col min="12521" max="12521" width="13.42578125" style="4" customWidth="1"/>
    <col min="12522" max="12522" width="11.7109375" style="4" customWidth="1"/>
    <col min="12523" max="12523" width="13" style="4" customWidth="1"/>
    <col min="12524" max="12524" width="13.42578125" style="4" bestFit="1" customWidth="1"/>
    <col min="12525" max="12772" width="11.42578125" style="4"/>
    <col min="12773" max="12773" width="62.85546875" style="4" customWidth="1"/>
    <col min="12774" max="12774" width="22.28515625" style="4" customWidth="1"/>
    <col min="12775" max="12775" width="18.140625" style="4" customWidth="1"/>
    <col min="12776" max="12776" width="16.85546875" style="4" customWidth="1"/>
    <col min="12777" max="12777" width="13.42578125" style="4" customWidth="1"/>
    <col min="12778" max="12778" width="11.7109375" style="4" customWidth="1"/>
    <col min="12779" max="12779" width="13" style="4" customWidth="1"/>
    <col min="12780" max="12780" width="13.42578125" style="4" bestFit="1" customWidth="1"/>
    <col min="12781" max="13028" width="11.42578125" style="4"/>
    <col min="13029" max="13029" width="62.85546875" style="4" customWidth="1"/>
    <col min="13030" max="13030" width="22.28515625" style="4" customWidth="1"/>
    <col min="13031" max="13031" width="18.140625" style="4" customWidth="1"/>
    <col min="13032" max="13032" width="16.85546875" style="4" customWidth="1"/>
    <col min="13033" max="13033" width="13.42578125" style="4" customWidth="1"/>
    <col min="13034" max="13034" width="11.7109375" style="4" customWidth="1"/>
    <col min="13035" max="13035" width="13" style="4" customWidth="1"/>
    <col min="13036" max="13036" width="13.42578125" style="4" bestFit="1" customWidth="1"/>
    <col min="13037" max="13284" width="11.42578125" style="4"/>
    <col min="13285" max="13285" width="62.85546875" style="4" customWidth="1"/>
    <col min="13286" max="13286" width="22.28515625" style="4" customWidth="1"/>
    <col min="13287" max="13287" width="18.140625" style="4" customWidth="1"/>
    <col min="13288" max="13288" width="16.85546875" style="4" customWidth="1"/>
    <col min="13289" max="13289" width="13.42578125" style="4" customWidth="1"/>
    <col min="13290" max="13290" width="11.7109375" style="4" customWidth="1"/>
    <col min="13291" max="13291" width="13" style="4" customWidth="1"/>
    <col min="13292" max="13292" width="13.42578125" style="4" bestFit="1" customWidth="1"/>
    <col min="13293" max="13540" width="11.42578125" style="4"/>
    <col min="13541" max="13541" width="62.85546875" style="4" customWidth="1"/>
    <col min="13542" max="13542" width="22.28515625" style="4" customWidth="1"/>
    <col min="13543" max="13543" width="18.140625" style="4" customWidth="1"/>
    <col min="13544" max="13544" width="16.85546875" style="4" customWidth="1"/>
    <col min="13545" max="13545" width="13.42578125" style="4" customWidth="1"/>
    <col min="13546" max="13546" width="11.7109375" style="4" customWidth="1"/>
    <col min="13547" max="13547" width="13" style="4" customWidth="1"/>
    <col min="13548" max="13548" width="13.42578125" style="4" bestFit="1" customWidth="1"/>
    <col min="13549" max="13796" width="11.42578125" style="4"/>
    <col min="13797" max="13797" width="62.85546875" style="4" customWidth="1"/>
    <col min="13798" max="13798" width="22.28515625" style="4" customWidth="1"/>
    <col min="13799" max="13799" width="18.140625" style="4" customWidth="1"/>
    <col min="13800" max="13800" width="16.85546875" style="4" customWidth="1"/>
    <col min="13801" max="13801" width="13.42578125" style="4" customWidth="1"/>
    <col min="13802" max="13802" width="11.7109375" style="4" customWidth="1"/>
    <col min="13803" max="13803" width="13" style="4" customWidth="1"/>
    <col min="13804" max="13804" width="13.42578125" style="4" bestFit="1" customWidth="1"/>
    <col min="13805" max="14052" width="11.42578125" style="4"/>
    <col min="14053" max="14053" width="62.85546875" style="4" customWidth="1"/>
    <col min="14054" max="14054" width="22.28515625" style="4" customWidth="1"/>
    <col min="14055" max="14055" width="18.140625" style="4" customWidth="1"/>
    <col min="14056" max="14056" width="16.85546875" style="4" customWidth="1"/>
    <col min="14057" max="14057" width="13.42578125" style="4" customWidth="1"/>
    <col min="14058" max="14058" width="11.7109375" style="4" customWidth="1"/>
    <col min="14059" max="14059" width="13" style="4" customWidth="1"/>
    <col min="14060" max="14060" width="13.42578125" style="4" bestFit="1" customWidth="1"/>
    <col min="14061" max="14308" width="11.42578125" style="4"/>
    <col min="14309" max="14309" width="62.85546875" style="4" customWidth="1"/>
    <col min="14310" max="14310" width="22.28515625" style="4" customWidth="1"/>
    <col min="14311" max="14311" width="18.140625" style="4" customWidth="1"/>
    <col min="14312" max="14312" width="16.85546875" style="4" customWidth="1"/>
    <col min="14313" max="14313" width="13.42578125" style="4" customWidth="1"/>
    <col min="14314" max="14314" width="11.7109375" style="4" customWidth="1"/>
    <col min="14315" max="14315" width="13" style="4" customWidth="1"/>
    <col min="14316" max="14316" width="13.42578125" style="4" bestFit="1" customWidth="1"/>
    <col min="14317" max="14564" width="11.42578125" style="4"/>
    <col min="14565" max="14565" width="62.85546875" style="4" customWidth="1"/>
    <col min="14566" max="14566" width="22.28515625" style="4" customWidth="1"/>
    <col min="14567" max="14567" width="18.140625" style="4" customWidth="1"/>
    <col min="14568" max="14568" width="16.85546875" style="4" customWidth="1"/>
    <col min="14569" max="14569" width="13.42578125" style="4" customWidth="1"/>
    <col min="14570" max="14570" width="11.7109375" style="4" customWidth="1"/>
    <col min="14571" max="14571" width="13" style="4" customWidth="1"/>
    <col min="14572" max="14572" width="13.42578125" style="4" bestFit="1" customWidth="1"/>
    <col min="14573" max="14820" width="11.42578125" style="4"/>
    <col min="14821" max="14821" width="62.85546875" style="4" customWidth="1"/>
    <col min="14822" max="14822" width="22.28515625" style="4" customWidth="1"/>
    <col min="14823" max="14823" width="18.140625" style="4" customWidth="1"/>
    <col min="14824" max="14824" width="16.85546875" style="4" customWidth="1"/>
    <col min="14825" max="14825" width="13.42578125" style="4" customWidth="1"/>
    <col min="14826" max="14826" width="11.7109375" style="4" customWidth="1"/>
    <col min="14827" max="14827" width="13" style="4" customWidth="1"/>
    <col min="14828" max="14828" width="13.42578125" style="4" bestFit="1" customWidth="1"/>
    <col min="14829" max="15076" width="11.42578125" style="4"/>
    <col min="15077" max="15077" width="62.85546875" style="4" customWidth="1"/>
    <col min="15078" max="15078" width="22.28515625" style="4" customWidth="1"/>
    <col min="15079" max="15079" width="18.140625" style="4" customWidth="1"/>
    <col min="15080" max="15080" width="16.85546875" style="4" customWidth="1"/>
    <col min="15081" max="15081" width="13.42578125" style="4" customWidth="1"/>
    <col min="15082" max="15082" width="11.7109375" style="4" customWidth="1"/>
    <col min="15083" max="15083" width="13" style="4" customWidth="1"/>
    <col min="15084" max="15084" width="13.42578125" style="4" bestFit="1" customWidth="1"/>
    <col min="15085" max="15332" width="11.42578125" style="4"/>
    <col min="15333" max="15333" width="62.85546875" style="4" customWidth="1"/>
    <col min="15334" max="15334" width="22.28515625" style="4" customWidth="1"/>
    <col min="15335" max="15335" width="18.140625" style="4" customWidth="1"/>
    <col min="15336" max="15336" width="16.85546875" style="4" customWidth="1"/>
    <col min="15337" max="15337" width="13.42578125" style="4" customWidth="1"/>
    <col min="15338" max="15338" width="11.7109375" style="4" customWidth="1"/>
    <col min="15339" max="15339" width="13" style="4" customWidth="1"/>
    <col min="15340" max="15340" width="13.42578125" style="4" bestFit="1" customWidth="1"/>
    <col min="15341" max="15588" width="11.42578125" style="4"/>
    <col min="15589" max="15589" width="62.85546875" style="4" customWidth="1"/>
    <col min="15590" max="15590" width="22.28515625" style="4" customWidth="1"/>
    <col min="15591" max="15591" width="18.140625" style="4" customWidth="1"/>
    <col min="15592" max="15592" width="16.85546875" style="4" customWidth="1"/>
    <col min="15593" max="15593" width="13.42578125" style="4" customWidth="1"/>
    <col min="15594" max="15594" width="11.7109375" style="4" customWidth="1"/>
    <col min="15595" max="15595" width="13" style="4" customWidth="1"/>
    <col min="15596" max="15596" width="13.42578125" style="4" bestFit="1" customWidth="1"/>
    <col min="15597" max="15844" width="11.42578125" style="4"/>
    <col min="15845" max="15845" width="62.85546875" style="4" customWidth="1"/>
    <col min="15846" max="15846" width="22.28515625" style="4" customWidth="1"/>
    <col min="15847" max="15847" width="18.140625" style="4" customWidth="1"/>
    <col min="15848" max="15848" width="16.85546875" style="4" customWidth="1"/>
    <col min="15849" max="15849" width="13.42578125" style="4" customWidth="1"/>
    <col min="15850" max="15850" width="11.7109375" style="4" customWidth="1"/>
    <col min="15851" max="15851" width="13" style="4" customWidth="1"/>
    <col min="15852" max="15852" width="13.42578125" style="4" bestFit="1" customWidth="1"/>
    <col min="15853" max="16100" width="11.42578125" style="4"/>
    <col min="16101" max="16101" width="62.85546875" style="4" customWidth="1"/>
    <col min="16102" max="16102" width="22.28515625" style="4" customWidth="1"/>
    <col min="16103" max="16103" width="18.140625" style="4" customWidth="1"/>
    <col min="16104" max="16104" width="16.85546875" style="4" customWidth="1"/>
    <col min="16105" max="16105" width="13.42578125" style="4" customWidth="1"/>
    <col min="16106" max="16106" width="11.7109375" style="4" customWidth="1"/>
    <col min="16107" max="16107" width="13" style="4" customWidth="1"/>
    <col min="16108" max="16108" width="13.42578125" style="4" bestFit="1" customWidth="1"/>
    <col min="16109"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404</v>
      </c>
      <c r="B4" s="498"/>
      <c r="C4" s="498"/>
      <c r="D4" s="498"/>
      <c r="E4" s="498"/>
      <c r="F4" s="498"/>
      <c r="G4" s="498"/>
    </row>
    <row r="5" spans="1:7" x14ac:dyDescent="0.25">
      <c r="A5" s="81"/>
      <c r="B5" s="81"/>
      <c r="C5" s="33"/>
      <c r="D5" s="81"/>
      <c r="E5" s="81"/>
      <c r="F5" s="81"/>
      <c r="G5" s="81"/>
    </row>
    <row r="6" spans="1:7" x14ac:dyDescent="0.25">
      <c r="A6" s="10"/>
      <c r="B6" s="499" t="s">
        <v>3</v>
      </c>
      <c r="C6" s="500"/>
      <c r="D6" s="500"/>
      <c r="E6" s="501" t="s">
        <v>4</v>
      </c>
      <c r="F6" s="502"/>
      <c r="G6" s="502"/>
    </row>
    <row r="7" spans="1:7" ht="76.5" x14ac:dyDescent="0.25">
      <c r="A7" s="11" t="s">
        <v>5</v>
      </c>
      <c r="B7" s="12" t="s">
        <v>6</v>
      </c>
      <c r="C7" s="34" t="s">
        <v>7</v>
      </c>
      <c r="D7" s="14" t="s">
        <v>8</v>
      </c>
      <c r="E7" s="14" t="s">
        <v>9</v>
      </c>
      <c r="F7" s="14" t="s">
        <v>10</v>
      </c>
      <c r="G7" s="14" t="s">
        <v>11</v>
      </c>
    </row>
    <row r="8" spans="1:7" x14ac:dyDescent="0.25">
      <c r="A8" s="1" t="s">
        <v>229</v>
      </c>
      <c r="B8" s="15"/>
      <c r="C8" s="2">
        <f>SUM(C9)</f>
        <v>3517000000</v>
      </c>
      <c r="D8" s="15"/>
      <c r="E8" s="15"/>
      <c r="F8" s="15"/>
      <c r="G8" s="15"/>
    </row>
    <row r="9" spans="1:7" x14ac:dyDescent="0.25">
      <c r="A9" s="16" t="s">
        <v>405</v>
      </c>
      <c r="B9" s="86"/>
      <c r="C9" s="40">
        <f>SUM(C10:C13)</f>
        <v>3517000000</v>
      </c>
      <c r="D9" s="18"/>
      <c r="E9" s="19"/>
      <c r="F9" s="18"/>
      <c r="G9" s="18"/>
    </row>
    <row r="10" spans="1:7" ht="25.5" x14ac:dyDescent="0.25">
      <c r="A10" s="20" t="s">
        <v>406</v>
      </c>
      <c r="B10" s="89" t="s">
        <v>21</v>
      </c>
      <c r="C10" s="43">
        <v>879250000</v>
      </c>
      <c r="D10" s="264"/>
      <c r="E10" s="264"/>
      <c r="F10" s="264"/>
      <c r="G10" s="264"/>
    </row>
    <row r="11" spans="1:7" ht="25.5" x14ac:dyDescent="0.25">
      <c r="A11" s="89" t="s">
        <v>407</v>
      </c>
      <c r="B11" s="89" t="s">
        <v>21</v>
      </c>
      <c r="C11" s="44">
        <v>879250000</v>
      </c>
      <c r="D11" s="264"/>
      <c r="E11" s="264"/>
      <c r="F11" s="264"/>
      <c r="G11" s="264"/>
    </row>
    <row r="12" spans="1:7" ht="25.5" x14ac:dyDescent="0.25">
      <c r="A12" s="89" t="s">
        <v>408</v>
      </c>
      <c r="B12" s="89" t="s">
        <v>21</v>
      </c>
      <c r="C12" s="44">
        <v>879250000</v>
      </c>
      <c r="D12" s="264"/>
      <c r="E12" s="264"/>
      <c r="F12" s="264"/>
      <c r="G12" s="264"/>
    </row>
    <row r="13" spans="1:7" x14ac:dyDescent="0.25">
      <c r="A13" s="90" t="s">
        <v>409</v>
      </c>
      <c r="B13" s="89" t="s">
        <v>21</v>
      </c>
      <c r="C13" s="41">
        <v>879250000</v>
      </c>
      <c r="D13" s="264"/>
      <c r="E13" s="264"/>
      <c r="F13" s="264"/>
      <c r="G13" s="264"/>
    </row>
    <row r="14" spans="1:7" x14ac:dyDescent="0.25">
      <c r="B14" s="36"/>
      <c r="C14" s="38"/>
    </row>
    <row r="15" spans="1:7" x14ac:dyDescent="0.25">
      <c r="B15" s="36"/>
      <c r="C15" s="38"/>
    </row>
    <row r="16" spans="1:7" x14ac:dyDescent="0.25">
      <c r="B16" s="36"/>
      <c r="C16" s="38"/>
    </row>
    <row r="17" spans="2:5" x14ac:dyDescent="0.25">
      <c r="B17" s="36"/>
      <c r="C17" s="38"/>
    </row>
    <row r="18" spans="2:5" x14ac:dyDescent="0.25">
      <c r="B18" s="36"/>
      <c r="C18" s="38"/>
    </row>
    <row r="19" spans="2:5" x14ac:dyDescent="0.25">
      <c r="B19" s="36"/>
      <c r="C19" s="38"/>
    </row>
    <row r="20" spans="2:5" x14ac:dyDescent="0.25">
      <c r="B20" s="36"/>
      <c r="C20" s="38"/>
    </row>
    <row r="21" spans="2:5" x14ac:dyDescent="0.25">
      <c r="B21" s="36"/>
      <c r="C21" s="38"/>
    </row>
    <row r="22" spans="2:5" x14ac:dyDescent="0.25">
      <c r="B22" s="36"/>
      <c r="C22" s="38"/>
    </row>
    <row r="23" spans="2:5" x14ac:dyDescent="0.25">
      <c r="B23" s="36"/>
      <c r="C23" s="38"/>
    </row>
    <row r="24" spans="2:5" x14ac:dyDescent="0.25">
      <c r="B24" s="36"/>
      <c r="C24" s="38"/>
    </row>
    <row r="25" spans="2:5" x14ac:dyDescent="0.25">
      <c r="B25" s="36"/>
      <c r="C25" s="38"/>
    </row>
    <row r="26" spans="2:5" x14ac:dyDescent="0.25">
      <c r="B26" s="36"/>
      <c r="C26" s="38"/>
    </row>
    <row r="27" spans="2:5" x14ac:dyDescent="0.25">
      <c r="B27" s="36"/>
      <c r="C27" s="38"/>
      <c r="E27" s="4"/>
    </row>
    <row r="28" spans="2:5" x14ac:dyDescent="0.25">
      <c r="B28" s="36"/>
      <c r="C28" s="38"/>
      <c r="E28" s="4"/>
    </row>
    <row r="29" spans="2:5" x14ac:dyDescent="0.25">
      <c r="B29" s="36"/>
      <c r="C29" s="38"/>
      <c r="E29" s="4"/>
    </row>
    <row r="30" spans="2:5" x14ac:dyDescent="0.25">
      <c r="B30" s="36"/>
      <c r="C30" s="38"/>
      <c r="E30" s="4"/>
    </row>
    <row r="31" spans="2:5" x14ac:dyDescent="0.25">
      <c r="B31" s="36"/>
      <c r="C31" s="38"/>
      <c r="E31" s="4"/>
    </row>
    <row r="32" spans="2:5" x14ac:dyDescent="0.25">
      <c r="C32" s="38"/>
      <c r="E32" s="4"/>
    </row>
    <row r="33" s="4" customFormat="1" x14ac:dyDescent="0.25"/>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G52"/>
  <sheetViews>
    <sheetView topLeftCell="A22" workbookViewId="0">
      <selection activeCell="B24" sqref="B24"/>
    </sheetView>
  </sheetViews>
  <sheetFormatPr baseColWidth="10" defaultRowHeight="12.75" x14ac:dyDescent="0.25"/>
  <cols>
    <col min="1" max="1" width="63.7109375" style="4" customWidth="1"/>
    <col min="2" max="2" width="20.7109375" style="5" customWidth="1"/>
    <col min="3" max="3" width="18.7109375" style="39" customWidth="1"/>
    <col min="4" max="4" width="13.7109375" style="4" customWidth="1"/>
    <col min="5" max="5" width="13.7109375" style="7" customWidth="1"/>
    <col min="6" max="7" width="13.7109375" style="4" customWidth="1"/>
    <col min="8" max="8" width="6.140625" style="4" customWidth="1"/>
    <col min="9" max="221" width="11.42578125" style="4"/>
    <col min="222" max="222" width="62.85546875" style="4" customWidth="1"/>
    <col min="223" max="223" width="22.28515625" style="4" customWidth="1"/>
    <col min="224" max="224" width="18.140625" style="4" customWidth="1"/>
    <col min="225" max="225" width="16.85546875" style="4" customWidth="1"/>
    <col min="226" max="226" width="13.42578125" style="4" customWidth="1"/>
    <col min="227" max="227" width="11.7109375" style="4" customWidth="1"/>
    <col min="228" max="228" width="13" style="4" customWidth="1"/>
    <col min="229" max="229" width="13.42578125" style="4" bestFit="1" customWidth="1"/>
    <col min="230" max="252" width="11.42578125" style="4"/>
    <col min="253" max="253" width="62.85546875" style="4" customWidth="1"/>
    <col min="254" max="254" width="22.42578125" style="4" customWidth="1"/>
    <col min="255" max="255" width="18.140625" style="4" customWidth="1"/>
    <col min="256" max="256" width="16.85546875" style="4" customWidth="1"/>
    <col min="257" max="257" width="13.42578125" style="4" customWidth="1"/>
    <col min="258" max="258" width="11.7109375" style="4" customWidth="1"/>
    <col min="259" max="259" width="13" style="4" customWidth="1"/>
    <col min="260" max="260" width="6.140625" style="4" customWidth="1"/>
    <col min="261" max="264" width="14.7109375" style="4" customWidth="1"/>
    <col min="265" max="477" width="11.42578125" style="4"/>
    <col min="478" max="478" width="62.85546875" style="4" customWidth="1"/>
    <col min="479" max="479" width="22.28515625" style="4" customWidth="1"/>
    <col min="480" max="480" width="18.140625" style="4" customWidth="1"/>
    <col min="481" max="481" width="16.85546875" style="4" customWidth="1"/>
    <col min="482" max="482" width="13.42578125" style="4" customWidth="1"/>
    <col min="483" max="483" width="11.7109375" style="4" customWidth="1"/>
    <col min="484" max="484" width="13" style="4" customWidth="1"/>
    <col min="485" max="485" width="13.42578125" style="4" bestFit="1" customWidth="1"/>
    <col min="486" max="508" width="11.42578125" style="4"/>
    <col min="509" max="509" width="62.85546875" style="4" customWidth="1"/>
    <col min="510" max="510" width="22.42578125" style="4" customWidth="1"/>
    <col min="511" max="511" width="18.140625" style="4" customWidth="1"/>
    <col min="512" max="512" width="16.85546875" style="4" customWidth="1"/>
    <col min="513" max="513" width="13.42578125" style="4" customWidth="1"/>
    <col min="514" max="514" width="11.7109375" style="4" customWidth="1"/>
    <col min="515" max="515" width="13" style="4" customWidth="1"/>
    <col min="516" max="516" width="6.140625" style="4" customWidth="1"/>
    <col min="517" max="520" width="14.7109375" style="4" customWidth="1"/>
    <col min="521" max="733" width="11.42578125" style="4"/>
    <col min="734" max="734" width="62.85546875" style="4" customWidth="1"/>
    <col min="735" max="735" width="22.28515625" style="4" customWidth="1"/>
    <col min="736" max="736" width="18.140625" style="4" customWidth="1"/>
    <col min="737" max="737" width="16.85546875" style="4" customWidth="1"/>
    <col min="738" max="738" width="13.42578125" style="4" customWidth="1"/>
    <col min="739" max="739" width="11.7109375" style="4" customWidth="1"/>
    <col min="740" max="740" width="13" style="4" customWidth="1"/>
    <col min="741" max="741" width="13.42578125" style="4" bestFit="1" customWidth="1"/>
    <col min="742" max="764" width="11.42578125" style="4"/>
    <col min="765" max="765" width="62.85546875" style="4" customWidth="1"/>
    <col min="766" max="766" width="22.42578125" style="4" customWidth="1"/>
    <col min="767" max="767" width="18.140625" style="4" customWidth="1"/>
    <col min="768" max="768" width="16.85546875" style="4" customWidth="1"/>
    <col min="769" max="769" width="13.42578125" style="4" customWidth="1"/>
    <col min="770" max="770" width="11.7109375" style="4" customWidth="1"/>
    <col min="771" max="771" width="13" style="4" customWidth="1"/>
    <col min="772" max="772" width="6.140625" style="4" customWidth="1"/>
    <col min="773" max="776" width="14.7109375" style="4" customWidth="1"/>
    <col min="777" max="989" width="11.42578125" style="4"/>
    <col min="990" max="990" width="62.85546875" style="4" customWidth="1"/>
    <col min="991" max="991" width="22.28515625" style="4" customWidth="1"/>
    <col min="992" max="992" width="18.140625" style="4" customWidth="1"/>
    <col min="993" max="993" width="16.85546875" style="4" customWidth="1"/>
    <col min="994" max="994" width="13.42578125" style="4" customWidth="1"/>
    <col min="995" max="995" width="11.7109375" style="4" customWidth="1"/>
    <col min="996" max="996" width="13" style="4" customWidth="1"/>
    <col min="997" max="997" width="13.42578125" style="4" bestFit="1" customWidth="1"/>
    <col min="998" max="1020" width="11.42578125" style="4"/>
    <col min="1021" max="1021" width="62.85546875" style="4" customWidth="1"/>
    <col min="1022" max="1022" width="22.42578125" style="4" customWidth="1"/>
    <col min="1023" max="1023" width="18.140625" style="4" customWidth="1"/>
    <col min="1024" max="1024" width="16.85546875" style="4" customWidth="1"/>
    <col min="1025" max="1025" width="13.42578125" style="4" customWidth="1"/>
    <col min="1026" max="1026" width="11.7109375" style="4" customWidth="1"/>
    <col min="1027" max="1027" width="13" style="4" customWidth="1"/>
    <col min="1028" max="1028" width="6.140625" style="4" customWidth="1"/>
    <col min="1029" max="1032" width="14.7109375" style="4" customWidth="1"/>
    <col min="1033" max="1245" width="11.42578125" style="4"/>
    <col min="1246" max="1246" width="62.85546875" style="4" customWidth="1"/>
    <col min="1247" max="1247" width="22.28515625" style="4" customWidth="1"/>
    <col min="1248" max="1248" width="18.140625" style="4" customWidth="1"/>
    <col min="1249" max="1249" width="16.85546875" style="4" customWidth="1"/>
    <col min="1250" max="1250" width="13.42578125" style="4" customWidth="1"/>
    <col min="1251" max="1251" width="11.7109375" style="4" customWidth="1"/>
    <col min="1252" max="1252" width="13" style="4" customWidth="1"/>
    <col min="1253" max="1253" width="13.42578125" style="4" bestFit="1" customWidth="1"/>
    <col min="1254" max="1276" width="11.42578125" style="4"/>
    <col min="1277" max="1277" width="62.85546875" style="4" customWidth="1"/>
    <col min="1278" max="1278" width="22.42578125" style="4" customWidth="1"/>
    <col min="1279" max="1279" width="18.140625" style="4" customWidth="1"/>
    <col min="1280" max="1280" width="16.85546875" style="4" customWidth="1"/>
    <col min="1281" max="1281" width="13.42578125" style="4" customWidth="1"/>
    <col min="1282" max="1282" width="11.7109375" style="4" customWidth="1"/>
    <col min="1283" max="1283" width="13" style="4" customWidth="1"/>
    <col min="1284" max="1284" width="6.140625" style="4" customWidth="1"/>
    <col min="1285" max="1288" width="14.7109375" style="4" customWidth="1"/>
    <col min="1289" max="1501" width="11.42578125" style="4"/>
    <col min="1502" max="1502" width="62.85546875" style="4" customWidth="1"/>
    <col min="1503" max="1503" width="22.28515625" style="4" customWidth="1"/>
    <col min="1504" max="1504" width="18.140625" style="4" customWidth="1"/>
    <col min="1505" max="1505" width="16.85546875" style="4" customWidth="1"/>
    <col min="1506" max="1506" width="13.42578125" style="4" customWidth="1"/>
    <col min="1507" max="1507" width="11.7109375" style="4" customWidth="1"/>
    <col min="1508" max="1508" width="13" style="4" customWidth="1"/>
    <col min="1509" max="1509" width="13.42578125" style="4" bestFit="1" customWidth="1"/>
    <col min="1510" max="1532" width="11.42578125" style="4"/>
    <col min="1533" max="1533" width="62.85546875" style="4" customWidth="1"/>
    <col min="1534" max="1534" width="22.42578125" style="4" customWidth="1"/>
    <col min="1535" max="1535" width="18.140625" style="4" customWidth="1"/>
    <col min="1536" max="1536" width="16.85546875" style="4" customWidth="1"/>
    <col min="1537" max="1537" width="13.42578125" style="4" customWidth="1"/>
    <col min="1538" max="1538" width="11.7109375" style="4" customWidth="1"/>
    <col min="1539" max="1539" width="13" style="4" customWidth="1"/>
    <col min="1540" max="1540" width="6.140625" style="4" customWidth="1"/>
    <col min="1541" max="1544" width="14.7109375" style="4" customWidth="1"/>
    <col min="1545" max="1757" width="11.42578125" style="4"/>
    <col min="1758" max="1758" width="62.85546875" style="4" customWidth="1"/>
    <col min="1759" max="1759" width="22.28515625" style="4" customWidth="1"/>
    <col min="1760" max="1760" width="18.140625" style="4" customWidth="1"/>
    <col min="1761" max="1761" width="16.85546875" style="4" customWidth="1"/>
    <col min="1762" max="1762" width="13.42578125" style="4" customWidth="1"/>
    <col min="1763" max="1763" width="11.7109375" style="4" customWidth="1"/>
    <col min="1764" max="1764" width="13" style="4" customWidth="1"/>
    <col min="1765" max="1765" width="13.42578125" style="4" bestFit="1" customWidth="1"/>
    <col min="1766" max="1788" width="11.42578125" style="4"/>
    <col min="1789" max="1789" width="62.85546875" style="4" customWidth="1"/>
    <col min="1790" max="1790" width="22.42578125" style="4" customWidth="1"/>
    <col min="1791" max="1791" width="18.140625" style="4" customWidth="1"/>
    <col min="1792" max="1792" width="16.85546875" style="4" customWidth="1"/>
    <col min="1793" max="1793" width="13.42578125" style="4" customWidth="1"/>
    <col min="1794" max="1794" width="11.7109375" style="4" customWidth="1"/>
    <col min="1795" max="1795" width="13" style="4" customWidth="1"/>
    <col min="1796" max="1796" width="6.140625" style="4" customWidth="1"/>
    <col min="1797" max="1800" width="14.7109375" style="4" customWidth="1"/>
    <col min="1801" max="2013" width="11.42578125" style="4"/>
    <col min="2014" max="2014" width="62.85546875" style="4" customWidth="1"/>
    <col min="2015" max="2015" width="22.28515625" style="4" customWidth="1"/>
    <col min="2016" max="2016" width="18.140625" style="4" customWidth="1"/>
    <col min="2017" max="2017" width="16.85546875" style="4" customWidth="1"/>
    <col min="2018" max="2018" width="13.42578125" style="4" customWidth="1"/>
    <col min="2019" max="2019" width="11.7109375" style="4" customWidth="1"/>
    <col min="2020" max="2020" width="13" style="4" customWidth="1"/>
    <col min="2021" max="2021" width="13.42578125" style="4" bestFit="1" customWidth="1"/>
    <col min="2022" max="2044" width="11.42578125" style="4"/>
    <col min="2045" max="2045" width="62.85546875" style="4" customWidth="1"/>
    <col min="2046" max="2046" width="22.42578125" style="4" customWidth="1"/>
    <col min="2047" max="2047" width="18.140625" style="4" customWidth="1"/>
    <col min="2048" max="2048" width="16.85546875" style="4" customWidth="1"/>
    <col min="2049" max="2049" width="13.42578125" style="4" customWidth="1"/>
    <col min="2050" max="2050" width="11.7109375" style="4" customWidth="1"/>
    <col min="2051" max="2051" width="13" style="4" customWidth="1"/>
    <col min="2052" max="2052" width="6.140625" style="4" customWidth="1"/>
    <col min="2053" max="2056" width="14.7109375" style="4" customWidth="1"/>
    <col min="2057" max="2269" width="11.42578125" style="4"/>
    <col min="2270" max="2270" width="62.85546875" style="4" customWidth="1"/>
    <col min="2271" max="2271" width="22.28515625" style="4" customWidth="1"/>
    <col min="2272" max="2272" width="18.140625" style="4" customWidth="1"/>
    <col min="2273" max="2273" width="16.85546875" style="4" customWidth="1"/>
    <col min="2274" max="2274" width="13.42578125" style="4" customWidth="1"/>
    <col min="2275" max="2275" width="11.7109375" style="4" customWidth="1"/>
    <col min="2276" max="2276" width="13" style="4" customWidth="1"/>
    <col min="2277" max="2277" width="13.42578125" style="4" bestFit="1" customWidth="1"/>
    <col min="2278" max="2300" width="11.42578125" style="4"/>
    <col min="2301" max="2301" width="62.85546875" style="4" customWidth="1"/>
    <col min="2302" max="2302" width="22.42578125" style="4" customWidth="1"/>
    <col min="2303" max="2303" width="18.140625" style="4" customWidth="1"/>
    <col min="2304" max="2304" width="16.85546875" style="4" customWidth="1"/>
    <col min="2305" max="2305" width="13.42578125" style="4" customWidth="1"/>
    <col min="2306" max="2306" width="11.7109375" style="4" customWidth="1"/>
    <col min="2307" max="2307" width="13" style="4" customWidth="1"/>
    <col min="2308" max="2308" width="6.140625" style="4" customWidth="1"/>
    <col min="2309" max="2312" width="14.7109375" style="4" customWidth="1"/>
    <col min="2313" max="2525" width="11.42578125" style="4"/>
    <col min="2526" max="2526" width="62.85546875" style="4" customWidth="1"/>
    <col min="2527" max="2527" width="22.28515625" style="4" customWidth="1"/>
    <col min="2528" max="2528" width="18.140625" style="4" customWidth="1"/>
    <col min="2529" max="2529" width="16.85546875" style="4" customWidth="1"/>
    <col min="2530" max="2530" width="13.42578125" style="4" customWidth="1"/>
    <col min="2531" max="2531" width="11.7109375" style="4" customWidth="1"/>
    <col min="2532" max="2532" width="13" style="4" customWidth="1"/>
    <col min="2533" max="2533" width="13.42578125" style="4" bestFit="1" customWidth="1"/>
    <col min="2534" max="2556" width="11.42578125" style="4"/>
    <col min="2557" max="2557" width="62.85546875" style="4" customWidth="1"/>
    <col min="2558" max="2558" width="22.42578125" style="4" customWidth="1"/>
    <col min="2559" max="2559" width="18.140625" style="4" customWidth="1"/>
    <col min="2560" max="2560" width="16.85546875" style="4" customWidth="1"/>
    <col min="2561" max="2561" width="13.42578125" style="4" customWidth="1"/>
    <col min="2562" max="2562" width="11.7109375" style="4" customWidth="1"/>
    <col min="2563" max="2563" width="13" style="4" customWidth="1"/>
    <col min="2564" max="2564" width="6.140625" style="4" customWidth="1"/>
    <col min="2565" max="2568" width="14.7109375" style="4" customWidth="1"/>
    <col min="2569" max="2781" width="11.42578125" style="4"/>
    <col min="2782" max="2782" width="62.85546875" style="4" customWidth="1"/>
    <col min="2783" max="2783" width="22.28515625" style="4" customWidth="1"/>
    <col min="2784" max="2784" width="18.140625" style="4" customWidth="1"/>
    <col min="2785" max="2785" width="16.85546875" style="4" customWidth="1"/>
    <col min="2786" max="2786" width="13.42578125" style="4" customWidth="1"/>
    <col min="2787" max="2787" width="11.7109375" style="4" customWidth="1"/>
    <col min="2788" max="2788" width="13" style="4" customWidth="1"/>
    <col min="2789" max="2789" width="13.42578125" style="4" bestFit="1" customWidth="1"/>
    <col min="2790" max="2812" width="11.42578125" style="4"/>
    <col min="2813" max="2813" width="62.85546875" style="4" customWidth="1"/>
    <col min="2814" max="2814" width="22.42578125" style="4" customWidth="1"/>
    <col min="2815" max="2815" width="18.140625" style="4" customWidth="1"/>
    <col min="2816" max="2816" width="16.85546875" style="4" customWidth="1"/>
    <col min="2817" max="2817" width="13.42578125" style="4" customWidth="1"/>
    <col min="2818" max="2818" width="11.7109375" style="4" customWidth="1"/>
    <col min="2819" max="2819" width="13" style="4" customWidth="1"/>
    <col min="2820" max="2820" width="6.140625" style="4" customWidth="1"/>
    <col min="2821" max="2824" width="14.7109375" style="4" customWidth="1"/>
    <col min="2825" max="3037" width="11.42578125" style="4"/>
    <col min="3038" max="3038" width="62.85546875" style="4" customWidth="1"/>
    <col min="3039" max="3039" width="22.28515625" style="4" customWidth="1"/>
    <col min="3040" max="3040" width="18.140625" style="4" customWidth="1"/>
    <col min="3041" max="3041" width="16.85546875" style="4" customWidth="1"/>
    <col min="3042" max="3042" width="13.42578125" style="4" customWidth="1"/>
    <col min="3043" max="3043" width="11.7109375" style="4" customWidth="1"/>
    <col min="3044" max="3044" width="13" style="4" customWidth="1"/>
    <col min="3045" max="3045" width="13.42578125" style="4" bestFit="1" customWidth="1"/>
    <col min="3046" max="3068" width="11.42578125" style="4"/>
    <col min="3069" max="3069" width="62.85546875" style="4" customWidth="1"/>
    <col min="3070" max="3070" width="22.42578125" style="4" customWidth="1"/>
    <col min="3071" max="3071" width="18.140625" style="4" customWidth="1"/>
    <col min="3072" max="3072" width="16.85546875" style="4" customWidth="1"/>
    <col min="3073" max="3073" width="13.42578125" style="4" customWidth="1"/>
    <col min="3074" max="3074" width="11.7109375" style="4" customWidth="1"/>
    <col min="3075" max="3075" width="13" style="4" customWidth="1"/>
    <col min="3076" max="3076" width="6.140625" style="4" customWidth="1"/>
    <col min="3077" max="3080" width="14.7109375" style="4" customWidth="1"/>
    <col min="3081" max="3293" width="11.42578125" style="4"/>
    <col min="3294" max="3294" width="62.85546875" style="4" customWidth="1"/>
    <col min="3295" max="3295" width="22.28515625" style="4" customWidth="1"/>
    <col min="3296" max="3296" width="18.140625" style="4" customWidth="1"/>
    <col min="3297" max="3297" width="16.85546875" style="4" customWidth="1"/>
    <col min="3298" max="3298" width="13.42578125" style="4" customWidth="1"/>
    <col min="3299" max="3299" width="11.7109375" style="4" customWidth="1"/>
    <col min="3300" max="3300" width="13" style="4" customWidth="1"/>
    <col min="3301" max="3301" width="13.42578125" style="4" bestFit="1" customWidth="1"/>
    <col min="3302" max="3324" width="11.42578125" style="4"/>
    <col min="3325" max="3325" width="62.85546875" style="4" customWidth="1"/>
    <col min="3326" max="3326" width="22.42578125" style="4" customWidth="1"/>
    <col min="3327" max="3327" width="18.140625" style="4" customWidth="1"/>
    <col min="3328" max="3328" width="16.85546875" style="4" customWidth="1"/>
    <col min="3329" max="3329" width="13.42578125" style="4" customWidth="1"/>
    <col min="3330" max="3330" width="11.7109375" style="4" customWidth="1"/>
    <col min="3331" max="3331" width="13" style="4" customWidth="1"/>
    <col min="3332" max="3332" width="6.140625" style="4" customWidth="1"/>
    <col min="3333" max="3336" width="14.7109375" style="4" customWidth="1"/>
    <col min="3337" max="3549" width="11.42578125" style="4"/>
    <col min="3550" max="3550" width="62.85546875" style="4" customWidth="1"/>
    <col min="3551" max="3551" width="22.28515625" style="4" customWidth="1"/>
    <col min="3552" max="3552" width="18.140625" style="4" customWidth="1"/>
    <col min="3553" max="3553" width="16.85546875" style="4" customWidth="1"/>
    <col min="3554" max="3554" width="13.42578125" style="4" customWidth="1"/>
    <col min="3555" max="3555" width="11.7109375" style="4" customWidth="1"/>
    <col min="3556" max="3556" width="13" style="4" customWidth="1"/>
    <col min="3557" max="3557" width="13.42578125" style="4" bestFit="1" customWidth="1"/>
    <col min="3558" max="3580" width="11.42578125" style="4"/>
    <col min="3581" max="3581" width="62.85546875" style="4" customWidth="1"/>
    <col min="3582" max="3582" width="22.42578125" style="4" customWidth="1"/>
    <col min="3583" max="3583" width="18.140625" style="4" customWidth="1"/>
    <col min="3584" max="3584" width="16.85546875" style="4" customWidth="1"/>
    <col min="3585" max="3585" width="13.42578125" style="4" customWidth="1"/>
    <col min="3586" max="3586" width="11.7109375" style="4" customWidth="1"/>
    <col min="3587" max="3587" width="13" style="4" customWidth="1"/>
    <col min="3588" max="3588" width="6.140625" style="4" customWidth="1"/>
    <col min="3589" max="3592" width="14.7109375" style="4" customWidth="1"/>
    <col min="3593" max="3805" width="11.42578125" style="4"/>
    <col min="3806" max="3806" width="62.85546875" style="4" customWidth="1"/>
    <col min="3807" max="3807" width="22.28515625" style="4" customWidth="1"/>
    <col min="3808" max="3808" width="18.140625" style="4" customWidth="1"/>
    <col min="3809" max="3809" width="16.85546875" style="4" customWidth="1"/>
    <col min="3810" max="3810" width="13.42578125" style="4" customWidth="1"/>
    <col min="3811" max="3811" width="11.7109375" style="4" customWidth="1"/>
    <col min="3812" max="3812" width="13" style="4" customWidth="1"/>
    <col min="3813" max="3813" width="13.42578125" style="4" bestFit="1" customWidth="1"/>
    <col min="3814" max="3836" width="11.42578125" style="4"/>
    <col min="3837" max="3837" width="62.85546875" style="4" customWidth="1"/>
    <col min="3838" max="3838" width="22.42578125" style="4" customWidth="1"/>
    <col min="3839" max="3839" width="18.140625" style="4" customWidth="1"/>
    <col min="3840" max="3840" width="16.85546875" style="4" customWidth="1"/>
    <col min="3841" max="3841" width="13.42578125" style="4" customWidth="1"/>
    <col min="3842" max="3842" width="11.7109375" style="4" customWidth="1"/>
    <col min="3843" max="3843" width="13" style="4" customWidth="1"/>
    <col min="3844" max="3844" width="6.140625" style="4" customWidth="1"/>
    <col min="3845" max="3848" width="14.7109375" style="4" customWidth="1"/>
    <col min="3849" max="4061" width="11.42578125" style="4"/>
    <col min="4062" max="4062" width="62.85546875" style="4" customWidth="1"/>
    <col min="4063" max="4063" width="22.28515625" style="4" customWidth="1"/>
    <col min="4064" max="4064" width="18.140625" style="4" customWidth="1"/>
    <col min="4065" max="4065" width="16.85546875" style="4" customWidth="1"/>
    <col min="4066" max="4066" width="13.42578125" style="4" customWidth="1"/>
    <col min="4067" max="4067" width="11.7109375" style="4" customWidth="1"/>
    <col min="4068" max="4068" width="13" style="4" customWidth="1"/>
    <col min="4069" max="4069" width="13.42578125" style="4" bestFit="1" customWidth="1"/>
    <col min="4070" max="4092" width="11.42578125" style="4"/>
    <col min="4093" max="4093" width="62.85546875" style="4" customWidth="1"/>
    <col min="4094" max="4094" width="22.42578125" style="4" customWidth="1"/>
    <col min="4095" max="4095" width="18.140625" style="4" customWidth="1"/>
    <col min="4096" max="4096" width="16.85546875" style="4" customWidth="1"/>
    <col min="4097" max="4097" width="13.42578125" style="4" customWidth="1"/>
    <col min="4098" max="4098" width="11.7109375" style="4" customWidth="1"/>
    <col min="4099" max="4099" width="13" style="4" customWidth="1"/>
    <col min="4100" max="4100" width="6.140625" style="4" customWidth="1"/>
    <col min="4101" max="4104" width="14.7109375" style="4" customWidth="1"/>
    <col min="4105" max="4317" width="11.42578125" style="4"/>
    <col min="4318" max="4318" width="62.85546875" style="4" customWidth="1"/>
    <col min="4319" max="4319" width="22.28515625" style="4" customWidth="1"/>
    <col min="4320" max="4320" width="18.140625" style="4" customWidth="1"/>
    <col min="4321" max="4321" width="16.85546875" style="4" customWidth="1"/>
    <col min="4322" max="4322" width="13.42578125" style="4" customWidth="1"/>
    <col min="4323" max="4323" width="11.7109375" style="4" customWidth="1"/>
    <col min="4324" max="4324" width="13" style="4" customWidth="1"/>
    <col min="4325" max="4325" width="13.42578125" style="4" bestFit="1" customWidth="1"/>
    <col min="4326" max="4348" width="11.42578125" style="4"/>
    <col min="4349" max="4349" width="62.85546875" style="4" customWidth="1"/>
    <col min="4350" max="4350" width="22.42578125" style="4" customWidth="1"/>
    <col min="4351" max="4351" width="18.140625" style="4" customWidth="1"/>
    <col min="4352" max="4352" width="16.85546875" style="4" customWidth="1"/>
    <col min="4353" max="4353" width="13.42578125" style="4" customWidth="1"/>
    <col min="4354" max="4354" width="11.7109375" style="4" customWidth="1"/>
    <col min="4355" max="4355" width="13" style="4" customWidth="1"/>
    <col min="4356" max="4356" width="6.140625" style="4" customWidth="1"/>
    <col min="4357" max="4360" width="14.7109375" style="4" customWidth="1"/>
    <col min="4361" max="4573" width="11.42578125" style="4"/>
    <col min="4574" max="4574" width="62.85546875" style="4" customWidth="1"/>
    <col min="4575" max="4575" width="22.28515625" style="4" customWidth="1"/>
    <col min="4576" max="4576" width="18.140625" style="4" customWidth="1"/>
    <col min="4577" max="4577" width="16.85546875" style="4" customWidth="1"/>
    <col min="4578" max="4578" width="13.42578125" style="4" customWidth="1"/>
    <col min="4579" max="4579" width="11.7109375" style="4" customWidth="1"/>
    <col min="4580" max="4580" width="13" style="4" customWidth="1"/>
    <col min="4581" max="4581" width="13.42578125" style="4" bestFit="1" customWidth="1"/>
    <col min="4582" max="4604" width="11.42578125" style="4"/>
    <col min="4605" max="4605" width="62.85546875" style="4" customWidth="1"/>
    <col min="4606" max="4606" width="22.42578125" style="4" customWidth="1"/>
    <col min="4607" max="4607" width="18.140625" style="4" customWidth="1"/>
    <col min="4608" max="4608" width="16.85546875" style="4" customWidth="1"/>
    <col min="4609" max="4609" width="13.42578125" style="4" customWidth="1"/>
    <col min="4610" max="4610" width="11.7109375" style="4" customWidth="1"/>
    <col min="4611" max="4611" width="13" style="4" customWidth="1"/>
    <col min="4612" max="4612" width="6.140625" style="4" customWidth="1"/>
    <col min="4613" max="4616" width="14.7109375" style="4" customWidth="1"/>
    <col min="4617" max="4829" width="11.42578125" style="4"/>
    <col min="4830" max="4830" width="62.85546875" style="4" customWidth="1"/>
    <col min="4831" max="4831" width="22.28515625" style="4" customWidth="1"/>
    <col min="4832" max="4832" width="18.140625" style="4" customWidth="1"/>
    <col min="4833" max="4833" width="16.85546875" style="4" customWidth="1"/>
    <col min="4834" max="4834" width="13.42578125" style="4" customWidth="1"/>
    <col min="4835" max="4835" width="11.7109375" style="4" customWidth="1"/>
    <col min="4836" max="4836" width="13" style="4" customWidth="1"/>
    <col min="4837" max="4837" width="13.42578125" style="4" bestFit="1" customWidth="1"/>
    <col min="4838" max="4860" width="11.42578125" style="4"/>
    <col min="4861" max="4861" width="62.85546875" style="4" customWidth="1"/>
    <col min="4862" max="4862" width="22.42578125" style="4" customWidth="1"/>
    <col min="4863" max="4863" width="18.140625" style="4" customWidth="1"/>
    <col min="4864" max="4864" width="16.85546875" style="4" customWidth="1"/>
    <col min="4865" max="4865" width="13.42578125" style="4" customWidth="1"/>
    <col min="4866" max="4866" width="11.7109375" style="4" customWidth="1"/>
    <col min="4867" max="4867" width="13" style="4" customWidth="1"/>
    <col min="4868" max="4868" width="6.140625" style="4" customWidth="1"/>
    <col min="4869" max="4872" width="14.7109375" style="4" customWidth="1"/>
    <col min="4873" max="5085" width="11.42578125" style="4"/>
    <col min="5086" max="5086" width="62.85546875" style="4" customWidth="1"/>
    <col min="5087" max="5087" width="22.28515625" style="4" customWidth="1"/>
    <col min="5088" max="5088" width="18.140625" style="4" customWidth="1"/>
    <col min="5089" max="5089" width="16.85546875" style="4" customWidth="1"/>
    <col min="5090" max="5090" width="13.42578125" style="4" customWidth="1"/>
    <col min="5091" max="5091" width="11.7109375" style="4" customWidth="1"/>
    <col min="5092" max="5092" width="13" style="4" customWidth="1"/>
    <col min="5093" max="5093" width="13.42578125" style="4" bestFit="1" customWidth="1"/>
    <col min="5094" max="5116" width="11.42578125" style="4"/>
    <col min="5117" max="5117" width="62.85546875" style="4" customWidth="1"/>
    <col min="5118" max="5118" width="22.42578125" style="4" customWidth="1"/>
    <col min="5119" max="5119" width="18.140625" style="4" customWidth="1"/>
    <col min="5120" max="5120" width="16.85546875" style="4" customWidth="1"/>
    <col min="5121" max="5121" width="13.42578125" style="4" customWidth="1"/>
    <col min="5122" max="5122" width="11.7109375" style="4" customWidth="1"/>
    <col min="5123" max="5123" width="13" style="4" customWidth="1"/>
    <col min="5124" max="5124" width="6.140625" style="4" customWidth="1"/>
    <col min="5125" max="5128" width="14.7109375" style="4" customWidth="1"/>
    <col min="5129" max="5341" width="11.42578125" style="4"/>
    <col min="5342" max="5342" width="62.85546875" style="4" customWidth="1"/>
    <col min="5343" max="5343" width="22.28515625" style="4" customWidth="1"/>
    <col min="5344" max="5344" width="18.140625" style="4" customWidth="1"/>
    <col min="5345" max="5345" width="16.85546875" style="4" customWidth="1"/>
    <col min="5346" max="5346" width="13.42578125" style="4" customWidth="1"/>
    <col min="5347" max="5347" width="11.7109375" style="4" customWidth="1"/>
    <col min="5348" max="5348" width="13" style="4" customWidth="1"/>
    <col min="5349" max="5349" width="13.42578125" style="4" bestFit="1" customWidth="1"/>
    <col min="5350" max="5372" width="11.42578125" style="4"/>
    <col min="5373" max="5373" width="62.85546875" style="4" customWidth="1"/>
    <col min="5374" max="5374" width="22.42578125" style="4" customWidth="1"/>
    <col min="5375" max="5375" width="18.140625" style="4" customWidth="1"/>
    <col min="5376" max="5376" width="16.85546875" style="4" customWidth="1"/>
    <col min="5377" max="5377" width="13.42578125" style="4" customWidth="1"/>
    <col min="5378" max="5378" width="11.7109375" style="4" customWidth="1"/>
    <col min="5379" max="5379" width="13" style="4" customWidth="1"/>
    <col min="5380" max="5380" width="6.140625" style="4" customWidth="1"/>
    <col min="5381" max="5384" width="14.7109375" style="4" customWidth="1"/>
    <col min="5385" max="5597" width="11.42578125" style="4"/>
    <col min="5598" max="5598" width="62.85546875" style="4" customWidth="1"/>
    <col min="5599" max="5599" width="22.28515625" style="4" customWidth="1"/>
    <col min="5600" max="5600" width="18.140625" style="4" customWidth="1"/>
    <col min="5601" max="5601" width="16.85546875" style="4" customWidth="1"/>
    <col min="5602" max="5602" width="13.42578125" style="4" customWidth="1"/>
    <col min="5603" max="5603" width="11.7109375" style="4" customWidth="1"/>
    <col min="5604" max="5604" width="13" style="4" customWidth="1"/>
    <col min="5605" max="5605" width="13.42578125" style="4" bestFit="1" customWidth="1"/>
    <col min="5606" max="5628" width="11.42578125" style="4"/>
    <col min="5629" max="5629" width="62.85546875" style="4" customWidth="1"/>
    <col min="5630" max="5630" width="22.42578125" style="4" customWidth="1"/>
    <col min="5631" max="5631" width="18.140625" style="4" customWidth="1"/>
    <col min="5632" max="5632" width="16.85546875" style="4" customWidth="1"/>
    <col min="5633" max="5633" width="13.42578125" style="4" customWidth="1"/>
    <col min="5634" max="5634" width="11.7109375" style="4" customWidth="1"/>
    <col min="5635" max="5635" width="13" style="4" customWidth="1"/>
    <col min="5636" max="5636" width="6.140625" style="4" customWidth="1"/>
    <col min="5637" max="5640" width="14.7109375" style="4" customWidth="1"/>
    <col min="5641" max="5853" width="11.42578125" style="4"/>
    <col min="5854" max="5854" width="62.85546875" style="4" customWidth="1"/>
    <col min="5855" max="5855" width="22.28515625" style="4" customWidth="1"/>
    <col min="5856" max="5856" width="18.140625" style="4" customWidth="1"/>
    <col min="5857" max="5857" width="16.85546875" style="4" customWidth="1"/>
    <col min="5858" max="5858" width="13.42578125" style="4" customWidth="1"/>
    <col min="5859" max="5859" width="11.7109375" style="4" customWidth="1"/>
    <col min="5860" max="5860" width="13" style="4" customWidth="1"/>
    <col min="5861" max="5861" width="13.42578125" style="4" bestFit="1" customWidth="1"/>
    <col min="5862" max="5884" width="11.42578125" style="4"/>
    <col min="5885" max="5885" width="62.85546875" style="4" customWidth="1"/>
    <col min="5886" max="5886" width="22.42578125" style="4" customWidth="1"/>
    <col min="5887" max="5887" width="18.140625" style="4" customWidth="1"/>
    <col min="5888" max="5888" width="16.85546875" style="4" customWidth="1"/>
    <col min="5889" max="5889" width="13.42578125" style="4" customWidth="1"/>
    <col min="5890" max="5890" width="11.7109375" style="4" customWidth="1"/>
    <col min="5891" max="5891" width="13" style="4" customWidth="1"/>
    <col min="5892" max="5892" width="6.140625" style="4" customWidth="1"/>
    <col min="5893" max="5896" width="14.7109375" style="4" customWidth="1"/>
    <col min="5897" max="6109" width="11.42578125" style="4"/>
    <col min="6110" max="6110" width="62.85546875" style="4" customWidth="1"/>
    <col min="6111" max="6111" width="22.28515625" style="4" customWidth="1"/>
    <col min="6112" max="6112" width="18.140625" style="4" customWidth="1"/>
    <col min="6113" max="6113" width="16.85546875" style="4" customWidth="1"/>
    <col min="6114" max="6114" width="13.42578125" style="4" customWidth="1"/>
    <col min="6115" max="6115" width="11.7109375" style="4" customWidth="1"/>
    <col min="6116" max="6116" width="13" style="4" customWidth="1"/>
    <col min="6117" max="6117" width="13.42578125" style="4" bestFit="1" customWidth="1"/>
    <col min="6118" max="6140" width="11.42578125" style="4"/>
    <col min="6141" max="6141" width="62.85546875" style="4" customWidth="1"/>
    <col min="6142" max="6142" width="22.42578125" style="4" customWidth="1"/>
    <col min="6143" max="6143" width="18.140625" style="4" customWidth="1"/>
    <col min="6144" max="6144" width="16.85546875" style="4" customWidth="1"/>
    <col min="6145" max="6145" width="13.42578125" style="4" customWidth="1"/>
    <col min="6146" max="6146" width="11.7109375" style="4" customWidth="1"/>
    <col min="6147" max="6147" width="13" style="4" customWidth="1"/>
    <col min="6148" max="6148" width="6.140625" style="4" customWidth="1"/>
    <col min="6149" max="6152" width="14.7109375" style="4" customWidth="1"/>
    <col min="6153" max="6365" width="11.42578125" style="4"/>
    <col min="6366" max="6366" width="62.85546875" style="4" customWidth="1"/>
    <col min="6367" max="6367" width="22.28515625" style="4" customWidth="1"/>
    <col min="6368" max="6368" width="18.140625" style="4" customWidth="1"/>
    <col min="6369" max="6369" width="16.85546875" style="4" customWidth="1"/>
    <col min="6370" max="6370" width="13.42578125" style="4" customWidth="1"/>
    <col min="6371" max="6371" width="11.7109375" style="4" customWidth="1"/>
    <col min="6372" max="6372" width="13" style="4" customWidth="1"/>
    <col min="6373" max="6373" width="13.42578125" style="4" bestFit="1" customWidth="1"/>
    <col min="6374" max="6396" width="11.42578125" style="4"/>
    <col min="6397" max="6397" width="62.85546875" style="4" customWidth="1"/>
    <col min="6398" max="6398" width="22.42578125" style="4" customWidth="1"/>
    <col min="6399" max="6399" width="18.140625" style="4" customWidth="1"/>
    <col min="6400" max="6400" width="16.85546875" style="4" customWidth="1"/>
    <col min="6401" max="6401" width="13.42578125" style="4" customWidth="1"/>
    <col min="6402" max="6402" width="11.7109375" style="4" customWidth="1"/>
    <col min="6403" max="6403" width="13" style="4" customWidth="1"/>
    <col min="6404" max="6404" width="6.140625" style="4" customWidth="1"/>
    <col min="6405" max="6408" width="14.7109375" style="4" customWidth="1"/>
    <col min="6409" max="6621" width="11.42578125" style="4"/>
    <col min="6622" max="6622" width="62.85546875" style="4" customWidth="1"/>
    <col min="6623" max="6623" width="22.28515625" style="4" customWidth="1"/>
    <col min="6624" max="6624" width="18.140625" style="4" customWidth="1"/>
    <col min="6625" max="6625" width="16.85546875" style="4" customWidth="1"/>
    <col min="6626" max="6626" width="13.42578125" style="4" customWidth="1"/>
    <col min="6627" max="6627" width="11.7109375" style="4" customWidth="1"/>
    <col min="6628" max="6628" width="13" style="4" customWidth="1"/>
    <col min="6629" max="6629" width="13.42578125" style="4" bestFit="1" customWidth="1"/>
    <col min="6630" max="6652" width="11.42578125" style="4"/>
    <col min="6653" max="6653" width="62.85546875" style="4" customWidth="1"/>
    <col min="6654" max="6654" width="22.42578125" style="4" customWidth="1"/>
    <col min="6655" max="6655" width="18.140625" style="4" customWidth="1"/>
    <col min="6656" max="6656" width="16.85546875" style="4" customWidth="1"/>
    <col min="6657" max="6657" width="13.42578125" style="4" customWidth="1"/>
    <col min="6658" max="6658" width="11.7109375" style="4" customWidth="1"/>
    <col min="6659" max="6659" width="13" style="4" customWidth="1"/>
    <col min="6660" max="6660" width="6.140625" style="4" customWidth="1"/>
    <col min="6661" max="6664" width="14.7109375" style="4" customWidth="1"/>
    <col min="6665" max="6877" width="11.42578125" style="4"/>
    <col min="6878" max="6878" width="62.85546875" style="4" customWidth="1"/>
    <col min="6879" max="6879" width="22.28515625" style="4" customWidth="1"/>
    <col min="6880" max="6880" width="18.140625" style="4" customWidth="1"/>
    <col min="6881" max="6881" width="16.85546875" style="4" customWidth="1"/>
    <col min="6882" max="6882" width="13.42578125" style="4" customWidth="1"/>
    <col min="6883" max="6883" width="11.7109375" style="4" customWidth="1"/>
    <col min="6884" max="6884" width="13" style="4" customWidth="1"/>
    <col min="6885" max="6885" width="13.42578125" style="4" bestFit="1" customWidth="1"/>
    <col min="6886" max="6908" width="11.42578125" style="4"/>
    <col min="6909" max="6909" width="62.85546875" style="4" customWidth="1"/>
    <col min="6910" max="6910" width="22.42578125" style="4" customWidth="1"/>
    <col min="6911" max="6911" width="18.140625" style="4" customWidth="1"/>
    <col min="6912" max="6912" width="16.85546875" style="4" customWidth="1"/>
    <col min="6913" max="6913" width="13.42578125" style="4" customWidth="1"/>
    <col min="6914" max="6914" width="11.7109375" style="4" customWidth="1"/>
    <col min="6915" max="6915" width="13" style="4" customWidth="1"/>
    <col min="6916" max="6916" width="6.140625" style="4" customWidth="1"/>
    <col min="6917" max="6920" width="14.7109375" style="4" customWidth="1"/>
    <col min="6921" max="7133" width="11.42578125" style="4"/>
    <col min="7134" max="7134" width="62.85546875" style="4" customWidth="1"/>
    <col min="7135" max="7135" width="22.28515625" style="4" customWidth="1"/>
    <col min="7136" max="7136" width="18.140625" style="4" customWidth="1"/>
    <col min="7137" max="7137" width="16.85546875" style="4" customWidth="1"/>
    <col min="7138" max="7138" width="13.42578125" style="4" customWidth="1"/>
    <col min="7139" max="7139" width="11.7109375" style="4" customWidth="1"/>
    <col min="7140" max="7140" width="13" style="4" customWidth="1"/>
    <col min="7141" max="7141" width="13.42578125" style="4" bestFit="1" customWidth="1"/>
    <col min="7142" max="7164" width="11.42578125" style="4"/>
    <col min="7165" max="7165" width="62.85546875" style="4" customWidth="1"/>
    <col min="7166" max="7166" width="22.42578125" style="4" customWidth="1"/>
    <col min="7167" max="7167" width="18.140625" style="4" customWidth="1"/>
    <col min="7168" max="7168" width="16.85546875" style="4" customWidth="1"/>
    <col min="7169" max="7169" width="13.42578125" style="4" customWidth="1"/>
    <col min="7170" max="7170" width="11.7109375" style="4" customWidth="1"/>
    <col min="7171" max="7171" width="13" style="4" customWidth="1"/>
    <col min="7172" max="7172" width="6.140625" style="4" customWidth="1"/>
    <col min="7173" max="7176" width="14.7109375" style="4" customWidth="1"/>
    <col min="7177" max="7389" width="11.42578125" style="4"/>
    <col min="7390" max="7390" width="62.85546875" style="4" customWidth="1"/>
    <col min="7391" max="7391" width="22.28515625" style="4" customWidth="1"/>
    <col min="7392" max="7392" width="18.140625" style="4" customWidth="1"/>
    <col min="7393" max="7393" width="16.85546875" style="4" customWidth="1"/>
    <col min="7394" max="7394" width="13.42578125" style="4" customWidth="1"/>
    <col min="7395" max="7395" width="11.7109375" style="4" customWidth="1"/>
    <col min="7396" max="7396" width="13" style="4" customWidth="1"/>
    <col min="7397" max="7397" width="13.42578125" style="4" bestFit="1" customWidth="1"/>
    <col min="7398" max="7420" width="11.42578125" style="4"/>
    <col min="7421" max="7421" width="62.85546875" style="4" customWidth="1"/>
    <col min="7422" max="7422" width="22.42578125" style="4" customWidth="1"/>
    <col min="7423" max="7423" width="18.140625" style="4" customWidth="1"/>
    <col min="7424" max="7424" width="16.85546875" style="4" customWidth="1"/>
    <col min="7425" max="7425" width="13.42578125" style="4" customWidth="1"/>
    <col min="7426" max="7426" width="11.7109375" style="4" customWidth="1"/>
    <col min="7427" max="7427" width="13" style="4" customWidth="1"/>
    <col min="7428" max="7428" width="6.140625" style="4" customWidth="1"/>
    <col min="7429" max="7432" width="14.7109375" style="4" customWidth="1"/>
    <col min="7433" max="7645" width="11.42578125" style="4"/>
    <col min="7646" max="7646" width="62.85546875" style="4" customWidth="1"/>
    <col min="7647" max="7647" width="22.28515625" style="4" customWidth="1"/>
    <col min="7648" max="7648" width="18.140625" style="4" customWidth="1"/>
    <col min="7649" max="7649" width="16.85546875" style="4" customWidth="1"/>
    <col min="7650" max="7650" width="13.42578125" style="4" customWidth="1"/>
    <col min="7651" max="7651" width="11.7109375" style="4" customWidth="1"/>
    <col min="7652" max="7652" width="13" style="4" customWidth="1"/>
    <col min="7653" max="7653" width="13.42578125" style="4" bestFit="1" customWidth="1"/>
    <col min="7654" max="7676" width="11.42578125" style="4"/>
    <col min="7677" max="7677" width="62.85546875" style="4" customWidth="1"/>
    <col min="7678" max="7678" width="22.42578125" style="4" customWidth="1"/>
    <col min="7679" max="7679" width="18.140625" style="4" customWidth="1"/>
    <col min="7680" max="7680" width="16.85546875" style="4" customWidth="1"/>
    <col min="7681" max="7681" width="13.42578125" style="4" customWidth="1"/>
    <col min="7682" max="7682" width="11.7109375" style="4" customWidth="1"/>
    <col min="7683" max="7683" width="13" style="4" customWidth="1"/>
    <col min="7684" max="7684" width="6.140625" style="4" customWidth="1"/>
    <col min="7685" max="7688" width="14.7109375" style="4" customWidth="1"/>
    <col min="7689" max="7901" width="11.42578125" style="4"/>
    <col min="7902" max="7902" width="62.85546875" style="4" customWidth="1"/>
    <col min="7903" max="7903" width="22.28515625" style="4" customWidth="1"/>
    <col min="7904" max="7904" width="18.140625" style="4" customWidth="1"/>
    <col min="7905" max="7905" width="16.85546875" style="4" customWidth="1"/>
    <col min="7906" max="7906" width="13.42578125" style="4" customWidth="1"/>
    <col min="7907" max="7907" width="11.7109375" style="4" customWidth="1"/>
    <col min="7908" max="7908" width="13" style="4" customWidth="1"/>
    <col min="7909" max="7909" width="13.42578125" style="4" bestFit="1" customWidth="1"/>
    <col min="7910" max="7932" width="11.42578125" style="4"/>
    <col min="7933" max="7933" width="62.85546875" style="4" customWidth="1"/>
    <col min="7934" max="7934" width="22.42578125" style="4" customWidth="1"/>
    <col min="7935" max="7935" width="18.140625" style="4" customWidth="1"/>
    <col min="7936" max="7936" width="16.85546875" style="4" customWidth="1"/>
    <col min="7937" max="7937" width="13.42578125" style="4" customWidth="1"/>
    <col min="7938" max="7938" width="11.7109375" style="4" customWidth="1"/>
    <col min="7939" max="7939" width="13" style="4" customWidth="1"/>
    <col min="7940" max="7940" width="6.140625" style="4" customWidth="1"/>
    <col min="7941" max="7944" width="14.7109375" style="4" customWidth="1"/>
    <col min="7945" max="8157" width="11.42578125" style="4"/>
    <col min="8158" max="8158" width="62.85546875" style="4" customWidth="1"/>
    <col min="8159" max="8159" width="22.28515625" style="4" customWidth="1"/>
    <col min="8160" max="8160" width="18.140625" style="4" customWidth="1"/>
    <col min="8161" max="8161" width="16.85546875" style="4" customWidth="1"/>
    <col min="8162" max="8162" width="13.42578125" style="4" customWidth="1"/>
    <col min="8163" max="8163" width="11.7109375" style="4" customWidth="1"/>
    <col min="8164" max="8164" width="13" style="4" customWidth="1"/>
    <col min="8165" max="8165" width="13.42578125" style="4" bestFit="1" customWidth="1"/>
    <col min="8166" max="8188" width="11.42578125" style="4"/>
    <col min="8189" max="8189" width="62.85546875" style="4" customWidth="1"/>
    <col min="8190" max="8190" width="22.42578125" style="4" customWidth="1"/>
    <col min="8191" max="8191" width="18.140625" style="4" customWidth="1"/>
    <col min="8192" max="8192" width="16.85546875" style="4" customWidth="1"/>
    <col min="8193" max="8193" width="13.42578125" style="4" customWidth="1"/>
    <col min="8194" max="8194" width="11.7109375" style="4" customWidth="1"/>
    <col min="8195" max="8195" width="13" style="4" customWidth="1"/>
    <col min="8196" max="8196" width="6.140625" style="4" customWidth="1"/>
    <col min="8197" max="8200" width="14.7109375" style="4" customWidth="1"/>
    <col min="8201" max="8413" width="11.42578125" style="4"/>
    <col min="8414" max="8414" width="62.85546875" style="4" customWidth="1"/>
    <col min="8415" max="8415" width="22.28515625" style="4" customWidth="1"/>
    <col min="8416" max="8416" width="18.140625" style="4" customWidth="1"/>
    <col min="8417" max="8417" width="16.85546875" style="4" customWidth="1"/>
    <col min="8418" max="8418" width="13.42578125" style="4" customWidth="1"/>
    <col min="8419" max="8419" width="11.7109375" style="4" customWidth="1"/>
    <col min="8420" max="8420" width="13" style="4" customWidth="1"/>
    <col min="8421" max="8421" width="13.42578125" style="4" bestFit="1" customWidth="1"/>
    <col min="8422" max="8444" width="11.42578125" style="4"/>
    <col min="8445" max="8445" width="62.85546875" style="4" customWidth="1"/>
    <col min="8446" max="8446" width="22.42578125" style="4" customWidth="1"/>
    <col min="8447" max="8447" width="18.140625" style="4" customWidth="1"/>
    <col min="8448" max="8448" width="16.85546875" style="4" customWidth="1"/>
    <col min="8449" max="8449" width="13.42578125" style="4" customWidth="1"/>
    <col min="8450" max="8450" width="11.7109375" style="4" customWidth="1"/>
    <col min="8451" max="8451" width="13" style="4" customWidth="1"/>
    <col min="8452" max="8452" width="6.140625" style="4" customWidth="1"/>
    <col min="8453" max="8456" width="14.7109375" style="4" customWidth="1"/>
    <col min="8457" max="8669" width="11.42578125" style="4"/>
    <col min="8670" max="8670" width="62.85546875" style="4" customWidth="1"/>
    <col min="8671" max="8671" width="22.28515625" style="4" customWidth="1"/>
    <col min="8672" max="8672" width="18.140625" style="4" customWidth="1"/>
    <col min="8673" max="8673" width="16.85546875" style="4" customWidth="1"/>
    <col min="8674" max="8674" width="13.42578125" style="4" customWidth="1"/>
    <col min="8675" max="8675" width="11.7109375" style="4" customWidth="1"/>
    <col min="8676" max="8676" width="13" style="4" customWidth="1"/>
    <col min="8677" max="8677" width="13.42578125" style="4" bestFit="1" customWidth="1"/>
    <col min="8678" max="8700" width="11.42578125" style="4"/>
    <col min="8701" max="8701" width="62.85546875" style="4" customWidth="1"/>
    <col min="8702" max="8702" width="22.42578125" style="4" customWidth="1"/>
    <col min="8703" max="8703" width="18.140625" style="4" customWidth="1"/>
    <col min="8704" max="8704" width="16.85546875" style="4" customWidth="1"/>
    <col min="8705" max="8705" width="13.42578125" style="4" customWidth="1"/>
    <col min="8706" max="8706" width="11.7109375" style="4" customWidth="1"/>
    <col min="8707" max="8707" width="13" style="4" customWidth="1"/>
    <col min="8708" max="8708" width="6.140625" style="4" customWidth="1"/>
    <col min="8709" max="8712" width="14.7109375" style="4" customWidth="1"/>
    <col min="8713" max="8925" width="11.42578125" style="4"/>
    <col min="8926" max="8926" width="62.85546875" style="4" customWidth="1"/>
    <col min="8927" max="8927" width="22.28515625" style="4" customWidth="1"/>
    <col min="8928" max="8928" width="18.140625" style="4" customWidth="1"/>
    <col min="8929" max="8929" width="16.85546875" style="4" customWidth="1"/>
    <col min="8930" max="8930" width="13.42578125" style="4" customWidth="1"/>
    <col min="8931" max="8931" width="11.7109375" style="4" customWidth="1"/>
    <col min="8932" max="8932" width="13" style="4" customWidth="1"/>
    <col min="8933" max="8933" width="13.42578125" style="4" bestFit="1" customWidth="1"/>
    <col min="8934" max="8956" width="11.42578125" style="4"/>
    <col min="8957" max="8957" width="62.85546875" style="4" customWidth="1"/>
    <col min="8958" max="8958" width="22.42578125" style="4" customWidth="1"/>
    <col min="8959" max="8959" width="18.140625" style="4" customWidth="1"/>
    <col min="8960" max="8960" width="16.85546875" style="4" customWidth="1"/>
    <col min="8961" max="8961" width="13.42578125" style="4" customWidth="1"/>
    <col min="8962" max="8962" width="11.7109375" style="4" customWidth="1"/>
    <col min="8963" max="8963" width="13" style="4" customWidth="1"/>
    <col min="8964" max="8964" width="6.140625" style="4" customWidth="1"/>
    <col min="8965" max="8968" width="14.7109375" style="4" customWidth="1"/>
    <col min="8969" max="9181" width="11.42578125" style="4"/>
    <col min="9182" max="9182" width="62.85546875" style="4" customWidth="1"/>
    <col min="9183" max="9183" width="22.28515625" style="4" customWidth="1"/>
    <col min="9184" max="9184" width="18.140625" style="4" customWidth="1"/>
    <col min="9185" max="9185" width="16.85546875" style="4" customWidth="1"/>
    <col min="9186" max="9186" width="13.42578125" style="4" customWidth="1"/>
    <col min="9187" max="9187" width="11.7109375" style="4" customWidth="1"/>
    <col min="9188" max="9188" width="13" style="4" customWidth="1"/>
    <col min="9189" max="9189" width="13.42578125" style="4" bestFit="1" customWidth="1"/>
    <col min="9190" max="9212" width="11.42578125" style="4"/>
    <col min="9213" max="9213" width="62.85546875" style="4" customWidth="1"/>
    <col min="9214" max="9214" width="22.42578125" style="4" customWidth="1"/>
    <col min="9215" max="9215" width="18.140625" style="4" customWidth="1"/>
    <col min="9216" max="9216" width="16.85546875" style="4" customWidth="1"/>
    <col min="9217" max="9217" width="13.42578125" style="4" customWidth="1"/>
    <col min="9218" max="9218" width="11.7109375" style="4" customWidth="1"/>
    <col min="9219" max="9219" width="13" style="4" customWidth="1"/>
    <col min="9220" max="9220" width="6.140625" style="4" customWidth="1"/>
    <col min="9221" max="9224" width="14.7109375" style="4" customWidth="1"/>
    <col min="9225" max="9437" width="11.42578125" style="4"/>
    <col min="9438" max="9438" width="62.85546875" style="4" customWidth="1"/>
    <col min="9439" max="9439" width="22.28515625" style="4" customWidth="1"/>
    <col min="9440" max="9440" width="18.140625" style="4" customWidth="1"/>
    <col min="9441" max="9441" width="16.85546875" style="4" customWidth="1"/>
    <col min="9442" max="9442" width="13.42578125" style="4" customWidth="1"/>
    <col min="9443" max="9443" width="11.7109375" style="4" customWidth="1"/>
    <col min="9444" max="9444" width="13" style="4" customWidth="1"/>
    <col min="9445" max="9445" width="13.42578125" style="4" bestFit="1" customWidth="1"/>
    <col min="9446" max="9468" width="11.42578125" style="4"/>
    <col min="9469" max="9469" width="62.85546875" style="4" customWidth="1"/>
    <col min="9470" max="9470" width="22.42578125" style="4" customWidth="1"/>
    <col min="9471" max="9471" width="18.140625" style="4" customWidth="1"/>
    <col min="9472" max="9472" width="16.85546875" style="4" customWidth="1"/>
    <col min="9473" max="9473" width="13.42578125" style="4" customWidth="1"/>
    <col min="9474" max="9474" width="11.7109375" style="4" customWidth="1"/>
    <col min="9475" max="9475" width="13" style="4" customWidth="1"/>
    <col min="9476" max="9476" width="6.140625" style="4" customWidth="1"/>
    <col min="9477" max="9480" width="14.7109375" style="4" customWidth="1"/>
    <col min="9481" max="9693" width="11.42578125" style="4"/>
    <col min="9694" max="9694" width="62.85546875" style="4" customWidth="1"/>
    <col min="9695" max="9695" width="22.28515625" style="4" customWidth="1"/>
    <col min="9696" max="9696" width="18.140625" style="4" customWidth="1"/>
    <col min="9697" max="9697" width="16.85546875" style="4" customWidth="1"/>
    <col min="9698" max="9698" width="13.42578125" style="4" customWidth="1"/>
    <col min="9699" max="9699" width="11.7109375" style="4" customWidth="1"/>
    <col min="9700" max="9700" width="13" style="4" customWidth="1"/>
    <col min="9701" max="9701" width="13.42578125" style="4" bestFit="1" customWidth="1"/>
    <col min="9702" max="9724" width="11.42578125" style="4"/>
    <col min="9725" max="9725" width="62.85546875" style="4" customWidth="1"/>
    <col min="9726" max="9726" width="22.42578125" style="4" customWidth="1"/>
    <col min="9727" max="9727" width="18.140625" style="4" customWidth="1"/>
    <col min="9728" max="9728" width="16.85546875" style="4" customWidth="1"/>
    <col min="9729" max="9729" width="13.42578125" style="4" customWidth="1"/>
    <col min="9730" max="9730" width="11.7109375" style="4" customWidth="1"/>
    <col min="9731" max="9731" width="13" style="4" customWidth="1"/>
    <col min="9732" max="9732" width="6.140625" style="4" customWidth="1"/>
    <col min="9733" max="9736" width="14.7109375" style="4" customWidth="1"/>
    <col min="9737" max="9949" width="11.42578125" style="4"/>
    <col min="9950" max="9950" width="62.85546875" style="4" customWidth="1"/>
    <col min="9951" max="9951" width="22.28515625" style="4" customWidth="1"/>
    <col min="9952" max="9952" width="18.140625" style="4" customWidth="1"/>
    <col min="9953" max="9953" width="16.85546875" style="4" customWidth="1"/>
    <col min="9954" max="9954" width="13.42578125" style="4" customWidth="1"/>
    <col min="9955" max="9955" width="11.7109375" style="4" customWidth="1"/>
    <col min="9956" max="9956" width="13" style="4" customWidth="1"/>
    <col min="9957" max="9957" width="13.42578125" style="4" bestFit="1" customWidth="1"/>
    <col min="9958" max="9980" width="11.42578125" style="4"/>
    <col min="9981" max="9981" width="62.85546875" style="4" customWidth="1"/>
    <col min="9982" max="9982" width="22.42578125" style="4" customWidth="1"/>
    <col min="9983" max="9983" width="18.140625" style="4" customWidth="1"/>
    <col min="9984" max="9984" width="16.85546875" style="4" customWidth="1"/>
    <col min="9985" max="9985" width="13.42578125" style="4" customWidth="1"/>
    <col min="9986" max="9986" width="11.7109375" style="4" customWidth="1"/>
    <col min="9987" max="9987" width="13" style="4" customWidth="1"/>
    <col min="9988" max="9988" width="6.140625" style="4" customWidth="1"/>
    <col min="9989" max="9992" width="14.7109375" style="4" customWidth="1"/>
    <col min="9993" max="10205" width="11.42578125" style="4"/>
    <col min="10206" max="10206" width="62.85546875" style="4" customWidth="1"/>
    <col min="10207" max="10207" width="22.28515625" style="4" customWidth="1"/>
    <col min="10208" max="10208" width="18.140625" style="4" customWidth="1"/>
    <col min="10209" max="10209" width="16.85546875" style="4" customWidth="1"/>
    <col min="10210" max="10210" width="13.42578125" style="4" customWidth="1"/>
    <col min="10211" max="10211" width="11.7109375" style="4" customWidth="1"/>
    <col min="10212" max="10212" width="13" style="4" customWidth="1"/>
    <col min="10213" max="10213" width="13.42578125" style="4" bestFit="1" customWidth="1"/>
    <col min="10214" max="10236" width="11.42578125" style="4"/>
    <col min="10237" max="10237" width="62.85546875" style="4" customWidth="1"/>
    <col min="10238" max="10238" width="22.42578125" style="4" customWidth="1"/>
    <col min="10239" max="10239" width="18.140625" style="4" customWidth="1"/>
    <col min="10240" max="10240" width="16.85546875" style="4" customWidth="1"/>
    <col min="10241" max="10241" width="13.42578125" style="4" customWidth="1"/>
    <col min="10242" max="10242" width="11.7109375" style="4" customWidth="1"/>
    <col min="10243" max="10243" width="13" style="4" customWidth="1"/>
    <col min="10244" max="10244" width="6.140625" style="4" customWidth="1"/>
    <col min="10245" max="10248" width="14.7109375" style="4" customWidth="1"/>
    <col min="10249" max="10461" width="11.42578125" style="4"/>
    <col min="10462" max="10462" width="62.85546875" style="4" customWidth="1"/>
    <col min="10463" max="10463" width="22.28515625" style="4" customWidth="1"/>
    <col min="10464" max="10464" width="18.140625" style="4" customWidth="1"/>
    <col min="10465" max="10465" width="16.85546875" style="4" customWidth="1"/>
    <col min="10466" max="10466" width="13.42578125" style="4" customWidth="1"/>
    <col min="10467" max="10467" width="11.7109375" style="4" customWidth="1"/>
    <col min="10468" max="10468" width="13" style="4" customWidth="1"/>
    <col min="10469" max="10469" width="13.42578125" style="4" bestFit="1" customWidth="1"/>
    <col min="10470" max="10492" width="11.42578125" style="4"/>
    <col min="10493" max="10493" width="62.85546875" style="4" customWidth="1"/>
    <col min="10494" max="10494" width="22.42578125" style="4" customWidth="1"/>
    <col min="10495" max="10495" width="18.140625" style="4" customWidth="1"/>
    <col min="10496" max="10496" width="16.85546875" style="4" customWidth="1"/>
    <col min="10497" max="10497" width="13.42578125" style="4" customWidth="1"/>
    <col min="10498" max="10498" width="11.7109375" style="4" customWidth="1"/>
    <col min="10499" max="10499" width="13" style="4" customWidth="1"/>
    <col min="10500" max="10500" width="6.140625" style="4" customWidth="1"/>
    <col min="10501" max="10504" width="14.7109375" style="4" customWidth="1"/>
    <col min="10505" max="10717" width="11.42578125" style="4"/>
    <col min="10718" max="10718" width="62.85546875" style="4" customWidth="1"/>
    <col min="10719" max="10719" width="22.28515625" style="4" customWidth="1"/>
    <col min="10720" max="10720" width="18.140625" style="4" customWidth="1"/>
    <col min="10721" max="10721" width="16.85546875" style="4" customWidth="1"/>
    <col min="10722" max="10722" width="13.42578125" style="4" customWidth="1"/>
    <col min="10723" max="10723" width="11.7109375" style="4" customWidth="1"/>
    <col min="10724" max="10724" width="13" style="4" customWidth="1"/>
    <col min="10725" max="10725" width="13.42578125" style="4" bestFit="1" customWidth="1"/>
    <col min="10726" max="10748" width="11.42578125" style="4"/>
    <col min="10749" max="10749" width="62.85546875" style="4" customWidth="1"/>
    <col min="10750" max="10750" width="22.42578125" style="4" customWidth="1"/>
    <col min="10751" max="10751" width="18.140625" style="4" customWidth="1"/>
    <col min="10752" max="10752" width="16.85546875" style="4" customWidth="1"/>
    <col min="10753" max="10753" width="13.42578125" style="4" customWidth="1"/>
    <col min="10754" max="10754" width="11.7109375" style="4" customWidth="1"/>
    <col min="10755" max="10755" width="13" style="4" customWidth="1"/>
    <col min="10756" max="10756" width="6.140625" style="4" customWidth="1"/>
    <col min="10757" max="10760" width="14.7109375" style="4" customWidth="1"/>
    <col min="10761" max="10973" width="11.42578125" style="4"/>
    <col min="10974" max="10974" width="62.85546875" style="4" customWidth="1"/>
    <col min="10975" max="10975" width="22.28515625" style="4" customWidth="1"/>
    <col min="10976" max="10976" width="18.140625" style="4" customWidth="1"/>
    <col min="10977" max="10977" width="16.85546875" style="4" customWidth="1"/>
    <col min="10978" max="10978" width="13.42578125" style="4" customWidth="1"/>
    <col min="10979" max="10979" width="11.7109375" style="4" customWidth="1"/>
    <col min="10980" max="10980" width="13" style="4" customWidth="1"/>
    <col min="10981" max="10981" width="13.42578125" style="4" bestFit="1" customWidth="1"/>
    <col min="10982" max="11004" width="11.42578125" style="4"/>
    <col min="11005" max="11005" width="62.85546875" style="4" customWidth="1"/>
    <col min="11006" max="11006" width="22.42578125" style="4" customWidth="1"/>
    <col min="11007" max="11007" width="18.140625" style="4" customWidth="1"/>
    <col min="11008" max="11008" width="16.85546875" style="4" customWidth="1"/>
    <col min="11009" max="11009" width="13.42578125" style="4" customWidth="1"/>
    <col min="11010" max="11010" width="11.7109375" style="4" customWidth="1"/>
    <col min="11011" max="11011" width="13" style="4" customWidth="1"/>
    <col min="11012" max="11012" width="6.140625" style="4" customWidth="1"/>
    <col min="11013" max="11016" width="14.7109375" style="4" customWidth="1"/>
    <col min="11017" max="11229" width="11.42578125" style="4"/>
    <col min="11230" max="11230" width="62.85546875" style="4" customWidth="1"/>
    <col min="11231" max="11231" width="22.28515625" style="4" customWidth="1"/>
    <col min="11232" max="11232" width="18.140625" style="4" customWidth="1"/>
    <col min="11233" max="11233" width="16.85546875" style="4" customWidth="1"/>
    <col min="11234" max="11234" width="13.42578125" style="4" customWidth="1"/>
    <col min="11235" max="11235" width="11.7109375" style="4" customWidth="1"/>
    <col min="11236" max="11236" width="13" style="4" customWidth="1"/>
    <col min="11237" max="11237" width="13.42578125" style="4" bestFit="1" customWidth="1"/>
    <col min="11238" max="11260" width="11.42578125" style="4"/>
    <col min="11261" max="11261" width="62.85546875" style="4" customWidth="1"/>
    <col min="11262" max="11262" width="22.42578125" style="4" customWidth="1"/>
    <col min="11263" max="11263" width="18.140625" style="4" customWidth="1"/>
    <col min="11264" max="11264" width="16.85546875" style="4" customWidth="1"/>
    <col min="11265" max="11265" width="13.42578125" style="4" customWidth="1"/>
    <col min="11266" max="11266" width="11.7109375" style="4" customWidth="1"/>
    <col min="11267" max="11267" width="13" style="4" customWidth="1"/>
    <col min="11268" max="11268" width="6.140625" style="4" customWidth="1"/>
    <col min="11269" max="11272" width="14.7109375" style="4" customWidth="1"/>
    <col min="11273" max="11485" width="11.42578125" style="4"/>
    <col min="11486" max="11486" width="62.85546875" style="4" customWidth="1"/>
    <col min="11487" max="11487" width="22.28515625" style="4" customWidth="1"/>
    <col min="11488" max="11488" width="18.140625" style="4" customWidth="1"/>
    <col min="11489" max="11489" width="16.85546875" style="4" customWidth="1"/>
    <col min="11490" max="11490" width="13.42578125" style="4" customWidth="1"/>
    <col min="11491" max="11491" width="11.7109375" style="4" customWidth="1"/>
    <col min="11492" max="11492" width="13" style="4" customWidth="1"/>
    <col min="11493" max="11493" width="13.42578125" style="4" bestFit="1" customWidth="1"/>
    <col min="11494" max="11516" width="11.42578125" style="4"/>
    <col min="11517" max="11517" width="62.85546875" style="4" customWidth="1"/>
    <col min="11518" max="11518" width="22.42578125" style="4" customWidth="1"/>
    <col min="11519" max="11519" width="18.140625" style="4" customWidth="1"/>
    <col min="11520" max="11520" width="16.85546875" style="4" customWidth="1"/>
    <col min="11521" max="11521" width="13.42578125" style="4" customWidth="1"/>
    <col min="11522" max="11522" width="11.7109375" style="4" customWidth="1"/>
    <col min="11523" max="11523" width="13" style="4" customWidth="1"/>
    <col min="11524" max="11524" width="6.140625" style="4" customWidth="1"/>
    <col min="11525" max="11528" width="14.7109375" style="4" customWidth="1"/>
    <col min="11529" max="11741" width="11.42578125" style="4"/>
    <col min="11742" max="11742" width="62.85546875" style="4" customWidth="1"/>
    <col min="11743" max="11743" width="22.28515625" style="4" customWidth="1"/>
    <col min="11744" max="11744" width="18.140625" style="4" customWidth="1"/>
    <col min="11745" max="11745" width="16.85546875" style="4" customWidth="1"/>
    <col min="11746" max="11746" width="13.42578125" style="4" customWidth="1"/>
    <col min="11747" max="11747" width="11.7109375" style="4" customWidth="1"/>
    <col min="11748" max="11748" width="13" style="4" customWidth="1"/>
    <col min="11749" max="11749" width="13.42578125" style="4" bestFit="1" customWidth="1"/>
    <col min="11750" max="11772" width="11.42578125" style="4"/>
    <col min="11773" max="11773" width="62.85546875" style="4" customWidth="1"/>
    <col min="11774" max="11774" width="22.42578125" style="4" customWidth="1"/>
    <col min="11775" max="11775" width="18.140625" style="4" customWidth="1"/>
    <col min="11776" max="11776" width="16.85546875" style="4" customWidth="1"/>
    <col min="11777" max="11777" width="13.42578125" style="4" customWidth="1"/>
    <col min="11778" max="11778" width="11.7109375" style="4" customWidth="1"/>
    <col min="11779" max="11779" width="13" style="4" customWidth="1"/>
    <col min="11780" max="11780" width="6.140625" style="4" customWidth="1"/>
    <col min="11781" max="11784" width="14.7109375" style="4" customWidth="1"/>
    <col min="11785" max="11997" width="11.42578125" style="4"/>
    <col min="11998" max="11998" width="62.85546875" style="4" customWidth="1"/>
    <col min="11999" max="11999" width="22.28515625" style="4" customWidth="1"/>
    <col min="12000" max="12000" width="18.140625" style="4" customWidth="1"/>
    <col min="12001" max="12001" width="16.85546875" style="4" customWidth="1"/>
    <col min="12002" max="12002" width="13.42578125" style="4" customWidth="1"/>
    <col min="12003" max="12003" width="11.7109375" style="4" customWidth="1"/>
    <col min="12004" max="12004" width="13" style="4" customWidth="1"/>
    <col min="12005" max="12005" width="13.42578125" style="4" bestFit="1" customWidth="1"/>
    <col min="12006" max="12028" width="11.42578125" style="4"/>
    <col min="12029" max="12029" width="62.85546875" style="4" customWidth="1"/>
    <col min="12030" max="12030" width="22.42578125" style="4" customWidth="1"/>
    <col min="12031" max="12031" width="18.140625" style="4" customWidth="1"/>
    <col min="12032" max="12032" width="16.85546875" style="4" customWidth="1"/>
    <col min="12033" max="12033" width="13.42578125" style="4" customWidth="1"/>
    <col min="12034" max="12034" width="11.7109375" style="4" customWidth="1"/>
    <col min="12035" max="12035" width="13" style="4" customWidth="1"/>
    <col min="12036" max="12036" width="6.140625" style="4" customWidth="1"/>
    <col min="12037" max="12040" width="14.7109375" style="4" customWidth="1"/>
    <col min="12041" max="12253" width="11.42578125" style="4"/>
    <col min="12254" max="12254" width="62.85546875" style="4" customWidth="1"/>
    <col min="12255" max="12255" width="22.28515625" style="4" customWidth="1"/>
    <col min="12256" max="12256" width="18.140625" style="4" customWidth="1"/>
    <col min="12257" max="12257" width="16.85546875" style="4" customWidth="1"/>
    <col min="12258" max="12258" width="13.42578125" style="4" customWidth="1"/>
    <col min="12259" max="12259" width="11.7109375" style="4" customWidth="1"/>
    <col min="12260" max="12260" width="13" style="4" customWidth="1"/>
    <col min="12261" max="12261" width="13.42578125" style="4" bestFit="1" customWidth="1"/>
    <col min="12262" max="12284" width="11.42578125" style="4"/>
    <col min="12285" max="12285" width="62.85546875" style="4" customWidth="1"/>
    <col min="12286" max="12286" width="22.42578125" style="4" customWidth="1"/>
    <col min="12287" max="12287" width="18.140625" style="4" customWidth="1"/>
    <col min="12288" max="12288" width="16.85546875" style="4" customWidth="1"/>
    <col min="12289" max="12289" width="13.42578125" style="4" customWidth="1"/>
    <col min="12290" max="12290" width="11.7109375" style="4" customWidth="1"/>
    <col min="12291" max="12291" width="13" style="4" customWidth="1"/>
    <col min="12292" max="12292" width="6.140625" style="4" customWidth="1"/>
    <col min="12293" max="12296" width="14.7109375" style="4" customWidth="1"/>
    <col min="12297" max="12509" width="11.42578125" style="4"/>
    <col min="12510" max="12510" width="62.85546875" style="4" customWidth="1"/>
    <col min="12511" max="12511" width="22.28515625" style="4" customWidth="1"/>
    <col min="12512" max="12512" width="18.140625" style="4" customWidth="1"/>
    <col min="12513" max="12513" width="16.85546875" style="4" customWidth="1"/>
    <col min="12514" max="12514" width="13.42578125" style="4" customWidth="1"/>
    <col min="12515" max="12515" width="11.7109375" style="4" customWidth="1"/>
    <col min="12516" max="12516" width="13" style="4" customWidth="1"/>
    <col min="12517" max="12517" width="13.42578125" style="4" bestFit="1" customWidth="1"/>
    <col min="12518" max="12540" width="11.42578125" style="4"/>
    <col min="12541" max="12541" width="62.85546875" style="4" customWidth="1"/>
    <col min="12542" max="12542" width="22.42578125" style="4" customWidth="1"/>
    <col min="12543" max="12543" width="18.140625" style="4" customWidth="1"/>
    <col min="12544" max="12544" width="16.85546875" style="4" customWidth="1"/>
    <col min="12545" max="12545" width="13.42578125" style="4" customWidth="1"/>
    <col min="12546" max="12546" width="11.7109375" style="4" customWidth="1"/>
    <col min="12547" max="12547" width="13" style="4" customWidth="1"/>
    <col min="12548" max="12548" width="6.140625" style="4" customWidth="1"/>
    <col min="12549" max="12552" width="14.7109375" style="4" customWidth="1"/>
    <col min="12553" max="12765" width="11.42578125" style="4"/>
    <col min="12766" max="12766" width="62.85546875" style="4" customWidth="1"/>
    <col min="12767" max="12767" width="22.28515625" style="4" customWidth="1"/>
    <col min="12768" max="12768" width="18.140625" style="4" customWidth="1"/>
    <col min="12769" max="12769" width="16.85546875" style="4" customWidth="1"/>
    <col min="12770" max="12770" width="13.42578125" style="4" customWidth="1"/>
    <col min="12771" max="12771" width="11.7109375" style="4" customWidth="1"/>
    <col min="12772" max="12772" width="13" style="4" customWidth="1"/>
    <col min="12773" max="12773" width="13.42578125" style="4" bestFit="1" customWidth="1"/>
    <col min="12774" max="12796" width="11.42578125" style="4"/>
    <col min="12797" max="12797" width="62.85546875" style="4" customWidth="1"/>
    <col min="12798" max="12798" width="22.42578125" style="4" customWidth="1"/>
    <col min="12799" max="12799" width="18.140625" style="4" customWidth="1"/>
    <col min="12800" max="12800" width="16.85546875" style="4" customWidth="1"/>
    <col min="12801" max="12801" width="13.42578125" style="4" customWidth="1"/>
    <col min="12802" max="12802" width="11.7109375" style="4" customWidth="1"/>
    <col min="12803" max="12803" width="13" style="4" customWidth="1"/>
    <col min="12804" max="12804" width="6.140625" style="4" customWidth="1"/>
    <col min="12805" max="12808" width="14.7109375" style="4" customWidth="1"/>
    <col min="12809" max="13021" width="11.42578125" style="4"/>
    <col min="13022" max="13022" width="62.85546875" style="4" customWidth="1"/>
    <col min="13023" max="13023" width="22.28515625" style="4" customWidth="1"/>
    <col min="13024" max="13024" width="18.140625" style="4" customWidth="1"/>
    <col min="13025" max="13025" width="16.85546875" style="4" customWidth="1"/>
    <col min="13026" max="13026" width="13.42578125" style="4" customWidth="1"/>
    <col min="13027" max="13027" width="11.7109375" style="4" customWidth="1"/>
    <col min="13028" max="13028" width="13" style="4" customWidth="1"/>
    <col min="13029" max="13029" width="13.42578125" style="4" bestFit="1" customWidth="1"/>
    <col min="13030" max="13052" width="11.42578125" style="4"/>
    <col min="13053" max="13053" width="62.85546875" style="4" customWidth="1"/>
    <col min="13054" max="13054" width="22.42578125" style="4" customWidth="1"/>
    <col min="13055" max="13055" width="18.140625" style="4" customWidth="1"/>
    <col min="13056" max="13056" width="16.85546875" style="4" customWidth="1"/>
    <col min="13057" max="13057" width="13.42578125" style="4" customWidth="1"/>
    <col min="13058" max="13058" width="11.7109375" style="4" customWidth="1"/>
    <col min="13059" max="13059" width="13" style="4" customWidth="1"/>
    <col min="13060" max="13060" width="6.140625" style="4" customWidth="1"/>
    <col min="13061" max="13064" width="14.7109375" style="4" customWidth="1"/>
    <col min="13065" max="13277" width="11.42578125" style="4"/>
    <col min="13278" max="13278" width="62.85546875" style="4" customWidth="1"/>
    <col min="13279" max="13279" width="22.28515625" style="4" customWidth="1"/>
    <col min="13280" max="13280" width="18.140625" style="4" customWidth="1"/>
    <col min="13281" max="13281" width="16.85546875" style="4" customWidth="1"/>
    <col min="13282" max="13282" width="13.42578125" style="4" customWidth="1"/>
    <col min="13283" max="13283" width="11.7109375" style="4" customWidth="1"/>
    <col min="13284" max="13284" width="13" style="4" customWidth="1"/>
    <col min="13285" max="13285" width="13.42578125" style="4" bestFit="1" customWidth="1"/>
    <col min="13286" max="13308" width="11.42578125" style="4"/>
    <col min="13309" max="13309" width="62.85546875" style="4" customWidth="1"/>
    <col min="13310" max="13310" width="22.42578125" style="4" customWidth="1"/>
    <col min="13311" max="13311" width="18.140625" style="4" customWidth="1"/>
    <col min="13312" max="13312" width="16.85546875" style="4" customWidth="1"/>
    <col min="13313" max="13313" width="13.42578125" style="4" customWidth="1"/>
    <col min="13314" max="13314" width="11.7109375" style="4" customWidth="1"/>
    <col min="13315" max="13315" width="13" style="4" customWidth="1"/>
    <col min="13316" max="13316" width="6.140625" style="4" customWidth="1"/>
    <col min="13317" max="13320" width="14.7109375" style="4" customWidth="1"/>
    <col min="13321" max="13533" width="11.42578125" style="4"/>
    <col min="13534" max="13534" width="62.85546875" style="4" customWidth="1"/>
    <col min="13535" max="13535" width="22.28515625" style="4" customWidth="1"/>
    <col min="13536" max="13536" width="18.140625" style="4" customWidth="1"/>
    <col min="13537" max="13537" width="16.85546875" style="4" customWidth="1"/>
    <col min="13538" max="13538" width="13.42578125" style="4" customWidth="1"/>
    <col min="13539" max="13539" width="11.7109375" style="4" customWidth="1"/>
    <col min="13540" max="13540" width="13" style="4" customWidth="1"/>
    <col min="13541" max="13541" width="13.42578125" style="4" bestFit="1" customWidth="1"/>
    <col min="13542" max="13564" width="11.42578125" style="4"/>
    <col min="13565" max="13565" width="62.85546875" style="4" customWidth="1"/>
    <col min="13566" max="13566" width="22.42578125" style="4" customWidth="1"/>
    <col min="13567" max="13567" width="18.140625" style="4" customWidth="1"/>
    <col min="13568" max="13568" width="16.85546875" style="4" customWidth="1"/>
    <col min="13569" max="13569" width="13.42578125" style="4" customWidth="1"/>
    <col min="13570" max="13570" width="11.7109375" style="4" customWidth="1"/>
    <col min="13571" max="13571" width="13" style="4" customWidth="1"/>
    <col min="13572" max="13572" width="6.140625" style="4" customWidth="1"/>
    <col min="13573" max="13576" width="14.7109375" style="4" customWidth="1"/>
    <col min="13577" max="13789" width="11.42578125" style="4"/>
    <col min="13790" max="13790" width="62.85546875" style="4" customWidth="1"/>
    <col min="13791" max="13791" width="22.28515625" style="4" customWidth="1"/>
    <col min="13792" max="13792" width="18.140625" style="4" customWidth="1"/>
    <col min="13793" max="13793" width="16.85546875" style="4" customWidth="1"/>
    <col min="13794" max="13794" width="13.42578125" style="4" customWidth="1"/>
    <col min="13795" max="13795" width="11.7109375" style="4" customWidth="1"/>
    <col min="13796" max="13796" width="13" style="4" customWidth="1"/>
    <col min="13797" max="13797" width="13.42578125" style="4" bestFit="1" customWidth="1"/>
    <col min="13798" max="13820" width="11.42578125" style="4"/>
    <col min="13821" max="13821" width="62.85546875" style="4" customWidth="1"/>
    <col min="13822" max="13822" width="22.42578125" style="4" customWidth="1"/>
    <col min="13823" max="13823" width="18.140625" style="4" customWidth="1"/>
    <col min="13824" max="13824" width="16.85546875" style="4" customWidth="1"/>
    <col min="13825" max="13825" width="13.42578125" style="4" customWidth="1"/>
    <col min="13826" max="13826" width="11.7109375" style="4" customWidth="1"/>
    <col min="13827" max="13827" width="13" style="4" customWidth="1"/>
    <col min="13828" max="13828" width="6.140625" style="4" customWidth="1"/>
    <col min="13829" max="13832" width="14.7109375" style="4" customWidth="1"/>
    <col min="13833" max="14045" width="11.42578125" style="4"/>
    <col min="14046" max="14046" width="62.85546875" style="4" customWidth="1"/>
    <col min="14047" max="14047" width="22.28515625" style="4" customWidth="1"/>
    <col min="14048" max="14048" width="18.140625" style="4" customWidth="1"/>
    <col min="14049" max="14049" width="16.85546875" style="4" customWidth="1"/>
    <col min="14050" max="14050" width="13.42578125" style="4" customWidth="1"/>
    <col min="14051" max="14051" width="11.7109375" style="4" customWidth="1"/>
    <col min="14052" max="14052" width="13" style="4" customWidth="1"/>
    <col min="14053" max="14053" width="13.42578125" style="4" bestFit="1" customWidth="1"/>
    <col min="14054" max="14076" width="11.42578125" style="4"/>
    <col min="14077" max="14077" width="62.85546875" style="4" customWidth="1"/>
    <col min="14078" max="14078" width="22.42578125" style="4" customWidth="1"/>
    <col min="14079" max="14079" width="18.140625" style="4" customWidth="1"/>
    <col min="14080" max="14080" width="16.85546875" style="4" customWidth="1"/>
    <col min="14081" max="14081" width="13.42578125" style="4" customWidth="1"/>
    <col min="14082" max="14082" width="11.7109375" style="4" customWidth="1"/>
    <col min="14083" max="14083" width="13" style="4" customWidth="1"/>
    <col min="14084" max="14084" width="6.140625" style="4" customWidth="1"/>
    <col min="14085" max="14088" width="14.7109375" style="4" customWidth="1"/>
    <col min="14089" max="14301" width="11.42578125" style="4"/>
    <col min="14302" max="14302" width="62.85546875" style="4" customWidth="1"/>
    <col min="14303" max="14303" width="22.28515625" style="4" customWidth="1"/>
    <col min="14304" max="14304" width="18.140625" style="4" customWidth="1"/>
    <col min="14305" max="14305" width="16.85546875" style="4" customWidth="1"/>
    <col min="14306" max="14306" width="13.42578125" style="4" customWidth="1"/>
    <col min="14307" max="14307" width="11.7109375" style="4" customWidth="1"/>
    <col min="14308" max="14308" width="13" style="4" customWidth="1"/>
    <col min="14309" max="14309" width="13.42578125" style="4" bestFit="1" customWidth="1"/>
    <col min="14310" max="14332" width="11.42578125" style="4"/>
    <col min="14333" max="14333" width="62.85546875" style="4" customWidth="1"/>
    <col min="14334" max="14334" width="22.42578125" style="4" customWidth="1"/>
    <col min="14335" max="14335" width="18.140625" style="4" customWidth="1"/>
    <col min="14336" max="14336" width="16.85546875" style="4" customWidth="1"/>
    <col min="14337" max="14337" width="13.42578125" style="4" customWidth="1"/>
    <col min="14338" max="14338" width="11.7109375" style="4" customWidth="1"/>
    <col min="14339" max="14339" width="13" style="4" customWidth="1"/>
    <col min="14340" max="14340" width="6.140625" style="4" customWidth="1"/>
    <col min="14341" max="14344" width="14.7109375" style="4" customWidth="1"/>
    <col min="14345" max="14557" width="11.42578125" style="4"/>
    <col min="14558" max="14558" width="62.85546875" style="4" customWidth="1"/>
    <col min="14559" max="14559" width="22.28515625" style="4" customWidth="1"/>
    <col min="14560" max="14560" width="18.140625" style="4" customWidth="1"/>
    <col min="14561" max="14561" width="16.85546875" style="4" customWidth="1"/>
    <col min="14562" max="14562" width="13.42578125" style="4" customWidth="1"/>
    <col min="14563" max="14563" width="11.7109375" style="4" customWidth="1"/>
    <col min="14564" max="14564" width="13" style="4" customWidth="1"/>
    <col min="14565" max="14565" width="13.42578125" style="4" bestFit="1" customWidth="1"/>
    <col min="14566" max="14588" width="11.42578125" style="4"/>
    <col min="14589" max="14589" width="62.85546875" style="4" customWidth="1"/>
    <col min="14590" max="14590" width="22.42578125" style="4" customWidth="1"/>
    <col min="14591" max="14591" width="18.140625" style="4" customWidth="1"/>
    <col min="14592" max="14592" width="16.85546875" style="4" customWidth="1"/>
    <col min="14593" max="14593" width="13.42578125" style="4" customWidth="1"/>
    <col min="14594" max="14594" width="11.7109375" style="4" customWidth="1"/>
    <col min="14595" max="14595" width="13" style="4" customWidth="1"/>
    <col min="14596" max="14596" width="6.140625" style="4" customWidth="1"/>
    <col min="14597" max="14600" width="14.7109375" style="4" customWidth="1"/>
    <col min="14601" max="14813" width="11.42578125" style="4"/>
    <col min="14814" max="14814" width="62.85546875" style="4" customWidth="1"/>
    <col min="14815" max="14815" width="22.28515625" style="4" customWidth="1"/>
    <col min="14816" max="14816" width="18.140625" style="4" customWidth="1"/>
    <col min="14817" max="14817" width="16.85546875" style="4" customWidth="1"/>
    <col min="14818" max="14818" width="13.42578125" style="4" customWidth="1"/>
    <col min="14819" max="14819" width="11.7109375" style="4" customWidth="1"/>
    <col min="14820" max="14820" width="13" style="4" customWidth="1"/>
    <col min="14821" max="14821" width="13.42578125" style="4" bestFit="1" customWidth="1"/>
    <col min="14822" max="14844" width="11.42578125" style="4"/>
    <col min="14845" max="14845" width="62.85546875" style="4" customWidth="1"/>
    <col min="14846" max="14846" width="22.42578125" style="4" customWidth="1"/>
    <col min="14847" max="14847" width="18.140625" style="4" customWidth="1"/>
    <col min="14848" max="14848" width="16.85546875" style="4" customWidth="1"/>
    <col min="14849" max="14849" width="13.42578125" style="4" customWidth="1"/>
    <col min="14850" max="14850" width="11.7109375" style="4" customWidth="1"/>
    <col min="14851" max="14851" width="13" style="4" customWidth="1"/>
    <col min="14852" max="14852" width="6.140625" style="4" customWidth="1"/>
    <col min="14853" max="14856" width="14.7109375" style="4" customWidth="1"/>
    <col min="14857" max="15069" width="11.42578125" style="4"/>
    <col min="15070" max="15070" width="62.85546875" style="4" customWidth="1"/>
    <col min="15071" max="15071" width="22.28515625" style="4" customWidth="1"/>
    <col min="15072" max="15072" width="18.140625" style="4" customWidth="1"/>
    <col min="15073" max="15073" width="16.85546875" style="4" customWidth="1"/>
    <col min="15074" max="15074" width="13.42578125" style="4" customWidth="1"/>
    <col min="15075" max="15075" width="11.7109375" style="4" customWidth="1"/>
    <col min="15076" max="15076" width="13" style="4" customWidth="1"/>
    <col min="15077" max="15077" width="13.42578125" style="4" bestFit="1" customWidth="1"/>
    <col min="15078" max="15100" width="11.42578125" style="4"/>
    <col min="15101" max="15101" width="62.85546875" style="4" customWidth="1"/>
    <col min="15102" max="15102" width="22.42578125" style="4" customWidth="1"/>
    <col min="15103" max="15103" width="18.140625" style="4" customWidth="1"/>
    <col min="15104" max="15104" width="16.85546875" style="4" customWidth="1"/>
    <col min="15105" max="15105" width="13.42578125" style="4" customWidth="1"/>
    <col min="15106" max="15106" width="11.7109375" style="4" customWidth="1"/>
    <col min="15107" max="15107" width="13" style="4" customWidth="1"/>
    <col min="15108" max="15108" width="6.140625" style="4" customWidth="1"/>
    <col min="15109" max="15112" width="14.7109375" style="4" customWidth="1"/>
    <col min="15113" max="15325" width="11.42578125" style="4"/>
    <col min="15326" max="15326" width="62.85546875" style="4" customWidth="1"/>
    <col min="15327" max="15327" width="22.28515625" style="4" customWidth="1"/>
    <col min="15328" max="15328" width="18.140625" style="4" customWidth="1"/>
    <col min="15329" max="15329" width="16.85546875" style="4" customWidth="1"/>
    <col min="15330" max="15330" width="13.42578125" style="4" customWidth="1"/>
    <col min="15331" max="15331" width="11.7109375" style="4" customWidth="1"/>
    <col min="15332" max="15332" width="13" style="4" customWidth="1"/>
    <col min="15333" max="15333" width="13.42578125" style="4" bestFit="1" customWidth="1"/>
    <col min="15334" max="15356" width="11.42578125" style="4"/>
    <col min="15357" max="15357" width="62.85546875" style="4" customWidth="1"/>
    <col min="15358" max="15358" width="22.42578125" style="4" customWidth="1"/>
    <col min="15359" max="15359" width="18.140625" style="4" customWidth="1"/>
    <col min="15360" max="15360" width="16.85546875" style="4" customWidth="1"/>
    <col min="15361" max="15361" width="13.42578125" style="4" customWidth="1"/>
    <col min="15362" max="15362" width="11.7109375" style="4" customWidth="1"/>
    <col min="15363" max="15363" width="13" style="4" customWidth="1"/>
    <col min="15364" max="15364" width="6.140625" style="4" customWidth="1"/>
    <col min="15365" max="15368" width="14.7109375" style="4" customWidth="1"/>
    <col min="15369" max="15581" width="11.42578125" style="4"/>
    <col min="15582" max="15582" width="62.85546875" style="4" customWidth="1"/>
    <col min="15583" max="15583" width="22.28515625" style="4" customWidth="1"/>
    <col min="15584" max="15584" width="18.140625" style="4" customWidth="1"/>
    <col min="15585" max="15585" width="16.85546875" style="4" customWidth="1"/>
    <col min="15586" max="15586" width="13.42578125" style="4" customWidth="1"/>
    <col min="15587" max="15587" width="11.7109375" style="4" customWidth="1"/>
    <col min="15588" max="15588" width="13" style="4" customWidth="1"/>
    <col min="15589" max="15589" width="13.42578125" style="4" bestFit="1" customWidth="1"/>
    <col min="15590" max="15612" width="11.42578125" style="4"/>
    <col min="15613" max="15613" width="62.85546875" style="4" customWidth="1"/>
    <col min="15614" max="15614" width="22.42578125" style="4" customWidth="1"/>
    <col min="15615" max="15615" width="18.140625" style="4" customWidth="1"/>
    <col min="15616" max="15616" width="16.85546875" style="4" customWidth="1"/>
    <col min="15617" max="15617" width="13.42578125" style="4" customWidth="1"/>
    <col min="15618" max="15618" width="11.7109375" style="4" customWidth="1"/>
    <col min="15619" max="15619" width="13" style="4" customWidth="1"/>
    <col min="15620" max="15620" width="6.140625" style="4" customWidth="1"/>
    <col min="15621" max="15624" width="14.7109375" style="4" customWidth="1"/>
    <col min="15625" max="15837" width="11.42578125" style="4"/>
    <col min="15838" max="15838" width="62.85546875" style="4" customWidth="1"/>
    <col min="15839" max="15839" width="22.28515625" style="4" customWidth="1"/>
    <col min="15840" max="15840" width="18.140625" style="4" customWidth="1"/>
    <col min="15841" max="15841" width="16.85546875" style="4" customWidth="1"/>
    <col min="15842" max="15842" width="13.42578125" style="4" customWidth="1"/>
    <col min="15843" max="15843" width="11.7109375" style="4" customWidth="1"/>
    <col min="15844" max="15844" width="13" style="4" customWidth="1"/>
    <col min="15845" max="15845" width="13.42578125" style="4" bestFit="1" customWidth="1"/>
    <col min="15846" max="15868" width="11.42578125" style="4"/>
    <col min="15869" max="15869" width="62.85546875" style="4" customWidth="1"/>
    <col min="15870" max="15870" width="22.42578125" style="4" customWidth="1"/>
    <col min="15871" max="15871" width="18.140625" style="4" customWidth="1"/>
    <col min="15872" max="15872" width="16.85546875" style="4" customWidth="1"/>
    <col min="15873" max="15873" width="13.42578125" style="4" customWidth="1"/>
    <col min="15874" max="15874" width="11.7109375" style="4" customWidth="1"/>
    <col min="15875" max="15875" width="13" style="4" customWidth="1"/>
    <col min="15876" max="15876" width="6.140625" style="4" customWidth="1"/>
    <col min="15877" max="15880" width="14.7109375" style="4" customWidth="1"/>
    <col min="15881" max="16093" width="11.42578125" style="4"/>
    <col min="16094" max="16094" width="62.85546875" style="4" customWidth="1"/>
    <col min="16095" max="16095" width="22.28515625" style="4" customWidth="1"/>
    <col min="16096" max="16096" width="18.140625" style="4" customWidth="1"/>
    <col min="16097" max="16097" width="16.85546875" style="4" customWidth="1"/>
    <col min="16098" max="16098" width="13.42578125" style="4" customWidth="1"/>
    <col min="16099" max="16099" width="11.7109375" style="4" customWidth="1"/>
    <col min="16100" max="16100" width="13" style="4" customWidth="1"/>
    <col min="16101" max="16101" width="13.42578125" style="4" bestFit="1" customWidth="1"/>
    <col min="16102" max="16124" width="11.42578125" style="4"/>
    <col min="16125" max="16125" width="62.85546875" style="4" customWidth="1"/>
    <col min="16126" max="16126" width="22.42578125" style="4" customWidth="1"/>
    <col min="16127" max="16127" width="18.140625" style="4" customWidth="1"/>
    <col min="16128" max="16128" width="16.85546875" style="4" customWidth="1"/>
    <col min="16129" max="16129" width="13.42578125" style="4" customWidth="1"/>
    <col min="16130" max="16130" width="11.7109375" style="4" customWidth="1"/>
    <col min="16131" max="16131" width="13" style="4" customWidth="1"/>
    <col min="16132" max="16132" width="6.140625" style="4" customWidth="1"/>
    <col min="16133" max="16136" width="14.7109375" style="4" customWidth="1"/>
    <col min="16137" max="16349" width="11.42578125" style="4"/>
    <col min="16350" max="16350" width="62.85546875" style="4" customWidth="1"/>
    <col min="16351" max="16351" width="22.28515625" style="4" customWidth="1"/>
    <col min="16352" max="16352" width="18.140625" style="4" customWidth="1"/>
    <col min="16353" max="16353" width="16.85546875" style="4" customWidth="1"/>
    <col min="16354" max="16354" width="13.42578125" style="4" customWidth="1"/>
    <col min="16355" max="16355" width="11.7109375" style="4" customWidth="1"/>
    <col min="16356" max="16356" width="13" style="4" customWidth="1"/>
    <col min="16357" max="16357" width="13.42578125" style="4" bestFit="1" customWidth="1"/>
    <col min="16358"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100</v>
      </c>
      <c r="B4" s="498"/>
      <c r="C4" s="498"/>
      <c r="D4" s="498"/>
      <c r="E4" s="498"/>
      <c r="F4" s="498"/>
      <c r="G4" s="498"/>
    </row>
    <row r="5" spans="1:7" x14ac:dyDescent="0.25">
      <c r="A5" s="81"/>
      <c r="B5" s="81"/>
      <c r="C5" s="33"/>
      <c r="D5" s="81"/>
      <c r="E5" s="81"/>
      <c r="F5" s="81"/>
      <c r="G5" s="81"/>
    </row>
    <row r="6" spans="1:7" x14ac:dyDescent="0.25">
      <c r="A6" s="10"/>
      <c r="B6" s="499" t="s">
        <v>3</v>
      </c>
      <c r="C6" s="500"/>
      <c r="D6" s="500"/>
      <c r="E6" s="501" t="s">
        <v>4</v>
      </c>
      <c r="F6" s="502"/>
      <c r="G6" s="502"/>
    </row>
    <row r="7" spans="1:7" ht="76.5" x14ac:dyDescent="0.25">
      <c r="A7" s="11" t="s">
        <v>5</v>
      </c>
      <c r="B7" s="12" t="s">
        <v>6</v>
      </c>
      <c r="C7" s="34" t="s">
        <v>7</v>
      </c>
      <c r="D7" s="14" t="s">
        <v>8</v>
      </c>
      <c r="E7" s="14" t="s">
        <v>9</v>
      </c>
      <c r="F7" s="14" t="s">
        <v>10</v>
      </c>
      <c r="G7" s="14" t="s">
        <v>11</v>
      </c>
    </row>
    <row r="8" spans="1:7" x14ac:dyDescent="0.25">
      <c r="A8" s="1" t="s">
        <v>101</v>
      </c>
      <c r="B8" s="15"/>
      <c r="C8" s="2">
        <f>SUM(C9+C22)</f>
        <v>13097000000</v>
      </c>
      <c r="D8" s="15"/>
      <c r="E8" s="15"/>
      <c r="F8" s="15"/>
      <c r="G8" s="15"/>
    </row>
    <row r="9" spans="1:7" ht="25.5" x14ac:dyDescent="0.25">
      <c r="A9" s="16" t="s">
        <v>102</v>
      </c>
      <c r="B9" s="86"/>
      <c r="C9" s="40">
        <f>SUM(C10:C21)</f>
        <v>8000000000</v>
      </c>
      <c r="D9" s="18"/>
      <c r="E9" s="19"/>
      <c r="F9" s="18"/>
      <c r="G9" s="18"/>
    </row>
    <row r="10" spans="1:7" ht="25.5" x14ac:dyDescent="0.25">
      <c r="A10" s="20" t="s">
        <v>103</v>
      </c>
      <c r="B10" s="89" t="s">
        <v>21</v>
      </c>
      <c r="C10" s="43">
        <v>300000000</v>
      </c>
      <c r="D10" s="167">
        <v>40909</v>
      </c>
      <c r="E10" s="167">
        <v>41061</v>
      </c>
      <c r="F10" s="167">
        <v>41091</v>
      </c>
      <c r="G10" s="167">
        <v>41274</v>
      </c>
    </row>
    <row r="11" spans="1:7" ht="25.5" x14ac:dyDescent="0.25">
      <c r="A11" s="89" t="s">
        <v>104</v>
      </c>
      <c r="B11" s="89" t="s">
        <v>21</v>
      </c>
      <c r="C11" s="44">
        <v>150000000</v>
      </c>
      <c r="D11" s="167">
        <v>40909</v>
      </c>
      <c r="E11" s="167">
        <v>41061</v>
      </c>
      <c r="F11" s="167">
        <v>41091</v>
      </c>
      <c r="G11" s="167">
        <v>41274</v>
      </c>
    </row>
    <row r="12" spans="1:7" ht="25.5" x14ac:dyDescent="0.25">
      <c r="A12" s="89" t="s">
        <v>105</v>
      </c>
      <c r="B12" s="89" t="s">
        <v>21</v>
      </c>
      <c r="C12" s="44">
        <v>150000000</v>
      </c>
      <c r="D12" s="167">
        <v>40940</v>
      </c>
      <c r="E12" s="167">
        <v>41061</v>
      </c>
      <c r="F12" s="167">
        <v>41091</v>
      </c>
      <c r="G12" s="167">
        <v>41274</v>
      </c>
    </row>
    <row r="13" spans="1:7" ht="25.5" x14ac:dyDescent="0.25">
      <c r="A13" s="90" t="s">
        <v>106</v>
      </c>
      <c r="B13" s="89" t="s">
        <v>21</v>
      </c>
      <c r="C13" s="41">
        <v>400000000</v>
      </c>
      <c r="D13" s="167">
        <v>40969</v>
      </c>
      <c r="E13" s="167">
        <v>41061</v>
      </c>
      <c r="F13" s="167">
        <v>41091</v>
      </c>
      <c r="G13" s="167">
        <v>41274</v>
      </c>
    </row>
    <row r="14" spans="1:7" ht="25.5" x14ac:dyDescent="0.2">
      <c r="A14" s="52" t="s">
        <v>107</v>
      </c>
      <c r="B14" s="89" t="s">
        <v>21</v>
      </c>
      <c r="C14" s="53">
        <v>150000000</v>
      </c>
      <c r="D14" s="167">
        <v>40969</v>
      </c>
      <c r="E14" s="167">
        <v>41061</v>
      </c>
      <c r="F14" s="167">
        <v>41091</v>
      </c>
      <c r="G14" s="167">
        <v>41274</v>
      </c>
    </row>
    <row r="15" spans="1:7" ht="25.5" x14ac:dyDescent="0.2">
      <c r="A15" s="52" t="s">
        <v>108</v>
      </c>
      <c r="B15" s="89" t="s">
        <v>21</v>
      </c>
      <c r="C15" s="53">
        <v>350000000</v>
      </c>
      <c r="D15" s="167">
        <v>40969</v>
      </c>
      <c r="E15" s="167">
        <v>41061</v>
      </c>
      <c r="F15" s="167">
        <v>41091</v>
      </c>
      <c r="G15" s="167">
        <v>41274</v>
      </c>
    </row>
    <row r="16" spans="1:7" ht="38.25" x14ac:dyDescent="0.2">
      <c r="A16" s="52" t="s">
        <v>109</v>
      </c>
      <c r="B16" s="89" t="s">
        <v>21</v>
      </c>
      <c r="C16" s="53">
        <v>900000000</v>
      </c>
      <c r="D16" s="167">
        <v>40940</v>
      </c>
      <c r="E16" s="167">
        <v>41061</v>
      </c>
      <c r="F16" s="167">
        <v>41091</v>
      </c>
      <c r="G16" s="167">
        <v>41274</v>
      </c>
    </row>
    <row r="17" spans="1:7" ht="38.25" x14ac:dyDescent="0.2">
      <c r="A17" s="52" t="s">
        <v>110</v>
      </c>
      <c r="B17" s="89" t="s">
        <v>21</v>
      </c>
      <c r="C17" s="53">
        <v>2800000000</v>
      </c>
      <c r="D17" s="167">
        <v>40940</v>
      </c>
      <c r="E17" s="167">
        <v>41061</v>
      </c>
      <c r="F17" s="167">
        <v>41091</v>
      </c>
      <c r="G17" s="167">
        <v>41274</v>
      </c>
    </row>
    <row r="18" spans="1:7" ht="38.25" x14ac:dyDescent="0.2">
      <c r="A18" s="52" t="s">
        <v>111</v>
      </c>
      <c r="B18" s="89" t="s">
        <v>21</v>
      </c>
      <c r="C18" s="53">
        <v>700000000</v>
      </c>
      <c r="D18" s="167">
        <v>40969</v>
      </c>
      <c r="E18" s="167">
        <v>41061</v>
      </c>
      <c r="F18" s="167">
        <v>41091</v>
      </c>
      <c r="G18" s="167">
        <v>41274</v>
      </c>
    </row>
    <row r="19" spans="1:7" ht="38.25" x14ac:dyDescent="0.2">
      <c r="A19" s="52" t="s">
        <v>112</v>
      </c>
      <c r="B19" s="89" t="s">
        <v>21</v>
      </c>
      <c r="C19" s="53">
        <v>509494036</v>
      </c>
      <c r="D19" s="168">
        <v>40969</v>
      </c>
      <c r="E19" s="168">
        <v>41061</v>
      </c>
      <c r="F19" s="167">
        <v>41091</v>
      </c>
      <c r="G19" s="167">
        <v>41274</v>
      </c>
    </row>
    <row r="20" spans="1:7" ht="25.5" x14ac:dyDescent="0.2">
      <c r="A20" s="52" t="s">
        <v>113</v>
      </c>
      <c r="B20" s="89" t="s">
        <v>21</v>
      </c>
      <c r="C20" s="53">
        <v>300000000</v>
      </c>
      <c r="D20" s="168">
        <v>41000</v>
      </c>
      <c r="E20" s="168">
        <v>41061</v>
      </c>
      <c r="F20" s="167">
        <v>41091</v>
      </c>
      <c r="G20" s="167">
        <v>41274</v>
      </c>
    </row>
    <row r="21" spans="1:7" ht="25.5" x14ac:dyDescent="0.2">
      <c r="A21" s="52" t="s">
        <v>114</v>
      </c>
      <c r="B21" s="89" t="s">
        <v>21</v>
      </c>
      <c r="C21" s="53">
        <v>1290505964</v>
      </c>
      <c r="D21" s="509" t="s">
        <v>115</v>
      </c>
      <c r="E21" s="510"/>
      <c r="F21" s="510"/>
      <c r="G21" s="511"/>
    </row>
    <row r="22" spans="1:7" ht="25.5" x14ac:dyDescent="0.25">
      <c r="A22" s="86" t="s">
        <v>116</v>
      </c>
      <c r="B22" s="86"/>
      <c r="C22" s="17">
        <f>SUM(C23:C32)</f>
        <v>5097000000</v>
      </c>
      <c r="D22" s="19"/>
      <c r="E22" s="19"/>
      <c r="F22" s="18"/>
      <c r="G22" s="18"/>
    </row>
    <row r="23" spans="1:7" x14ac:dyDescent="0.25">
      <c r="A23" s="90" t="s">
        <v>117</v>
      </c>
      <c r="B23" s="90" t="s">
        <v>21</v>
      </c>
      <c r="C23" s="45">
        <v>100000000</v>
      </c>
      <c r="D23" s="167">
        <v>40969</v>
      </c>
      <c r="E23" s="167">
        <v>41061</v>
      </c>
      <c r="F23" s="167">
        <v>41091</v>
      </c>
      <c r="G23" s="167">
        <v>41274</v>
      </c>
    </row>
    <row r="24" spans="1:7" ht="25.5" x14ac:dyDescent="0.25">
      <c r="A24" s="90" t="s">
        <v>118</v>
      </c>
      <c r="B24" s="87" t="s">
        <v>21</v>
      </c>
      <c r="C24" s="22">
        <v>150000000</v>
      </c>
      <c r="D24" s="167">
        <v>40969</v>
      </c>
      <c r="E24" s="167">
        <v>41061</v>
      </c>
      <c r="F24" s="167">
        <v>41091</v>
      </c>
      <c r="G24" s="167">
        <v>41274</v>
      </c>
    </row>
    <row r="25" spans="1:7" ht="25.5" x14ac:dyDescent="0.25">
      <c r="A25" s="90" t="s">
        <v>119</v>
      </c>
      <c r="B25" s="87" t="s">
        <v>21</v>
      </c>
      <c r="C25" s="22">
        <v>1008000000</v>
      </c>
      <c r="D25" s="509" t="s">
        <v>120</v>
      </c>
      <c r="E25" s="510"/>
      <c r="F25" s="510"/>
      <c r="G25" s="511"/>
    </row>
    <row r="26" spans="1:7" ht="25.5" x14ac:dyDescent="0.25">
      <c r="A26" s="90" t="s">
        <v>121</v>
      </c>
      <c r="B26" s="87" t="s">
        <v>21</v>
      </c>
      <c r="C26" s="22">
        <v>2000000000</v>
      </c>
      <c r="D26" s="167">
        <v>40909</v>
      </c>
      <c r="E26" s="167">
        <v>41061</v>
      </c>
      <c r="F26" s="167">
        <v>41091</v>
      </c>
      <c r="G26" s="167">
        <v>41274</v>
      </c>
    </row>
    <row r="27" spans="1:7" ht="38.25" x14ac:dyDescent="0.25">
      <c r="A27" s="90" t="s">
        <v>122</v>
      </c>
      <c r="B27" s="87" t="s">
        <v>21</v>
      </c>
      <c r="C27" s="22">
        <v>300000000</v>
      </c>
      <c r="D27" s="167">
        <v>40940</v>
      </c>
      <c r="E27" s="167">
        <v>41061</v>
      </c>
      <c r="F27" s="167">
        <v>41091</v>
      </c>
      <c r="G27" s="167">
        <v>41274</v>
      </c>
    </row>
    <row r="28" spans="1:7" ht="25.5" x14ac:dyDescent="0.25">
      <c r="A28" s="90" t="s">
        <v>123</v>
      </c>
      <c r="B28" s="87" t="s">
        <v>21</v>
      </c>
      <c r="C28" s="22">
        <v>20000000</v>
      </c>
      <c r="D28" s="167">
        <v>40940</v>
      </c>
      <c r="E28" s="167">
        <v>41061</v>
      </c>
      <c r="F28" s="167">
        <v>41091</v>
      </c>
      <c r="G28" s="167">
        <v>41274</v>
      </c>
    </row>
    <row r="29" spans="1:7" ht="25.5" x14ac:dyDescent="0.25">
      <c r="A29" s="87" t="s">
        <v>124</v>
      </c>
      <c r="B29" s="87" t="s">
        <v>21</v>
      </c>
      <c r="C29" s="22">
        <v>243101250</v>
      </c>
      <c r="D29" s="167">
        <v>40940</v>
      </c>
      <c r="E29" s="167">
        <v>41061</v>
      </c>
      <c r="F29" s="167">
        <v>41091</v>
      </c>
      <c r="G29" s="167">
        <v>41274</v>
      </c>
    </row>
    <row r="30" spans="1:7" ht="25.5" x14ac:dyDescent="0.25">
      <c r="A30" s="87" t="s">
        <v>125</v>
      </c>
      <c r="B30" s="87" t="s">
        <v>21</v>
      </c>
      <c r="C30" s="22">
        <v>200000000</v>
      </c>
      <c r="D30" s="167">
        <v>40969</v>
      </c>
      <c r="E30" s="167">
        <v>41061</v>
      </c>
      <c r="F30" s="167">
        <v>41091</v>
      </c>
      <c r="G30" s="167">
        <v>41274</v>
      </c>
    </row>
    <row r="31" spans="1:7" ht="25.5" x14ac:dyDescent="0.25">
      <c r="A31" s="87" t="s">
        <v>126</v>
      </c>
      <c r="B31" s="87" t="s">
        <v>21</v>
      </c>
      <c r="C31" s="22">
        <v>223798750</v>
      </c>
      <c r="D31" s="167">
        <v>40940</v>
      </c>
      <c r="E31" s="167">
        <v>41061</v>
      </c>
      <c r="F31" s="167">
        <v>41091</v>
      </c>
      <c r="G31" s="167">
        <v>41274</v>
      </c>
    </row>
    <row r="32" spans="1:7" ht="25.5" x14ac:dyDescent="0.25">
      <c r="A32" s="87" t="s">
        <v>127</v>
      </c>
      <c r="B32" s="87" t="s">
        <v>21</v>
      </c>
      <c r="C32" s="24">
        <v>852100000</v>
      </c>
      <c r="D32" s="167">
        <v>40969</v>
      </c>
      <c r="E32" s="167">
        <v>41061</v>
      </c>
      <c r="F32" s="167">
        <v>41091</v>
      </c>
      <c r="G32" s="167">
        <v>41274</v>
      </c>
    </row>
    <row r="33" spans="2:5" x14ac:dyDescent="0.25">
      <c r="B33" s="36"/>
      <c r="C33" s="38"/>
    </row>
    <row r="34" spans="2:5" x14ac:dyDescent="0.25">
      <c r="B34" s="36"/>
      <c r="C34" s="38"/>
    </row>
    <row r="35" spans="2:5" x14ac:dyDescent="0.25">
      <c r="B35" s="36"/>
      <c r="C35" s="38"/>
    </row>
    <row r="36" spans="2:5" x14ac:dyDescent="0.25">
      <c r="B36" s="36"/>
      <c r="C36" s="38"/>
    </row>
    <row r="37" spans="2:5" x14ac:dyDescent="0.25">
      <c r="B37" s="36"/>
      <c r="C37" s="38"/>
    </row>
    <row r="38" spans="2:5" x14ac:dyDescent="0.25">
      <c r="B38" s="36"/>
      <c r="C38" s="38"/>
    </row>
    <row r="39" spans="2:5" x14ac:dyDescent="0.25">
      <c r="B39" s="36"/>
      <c r="C39" s="38"/>
    </row>
    <row r="40" spans="2:5" x14ac:dyDescent="0.25">
      <c r="B40" s="36"/>
      <c r="C40" s="38"/>
    </row>
    <row r="41" spans="2:5" x14ac:dyDescent="0.25">
      <c r="B41" s="36"/>
      <c r="C41" s="38"/>
    </row>
    <row r="42" spans="2:5" x14ac:dyDescent="0.25">
      <c r="B42" s="36"/>
      <c r="C42" s="38"/>
    </row>
    <row r="43" spans="2:5" x14ac:dyDescent="0.25">
      <c r="B43" s="36"/>
      <c r="C43" s="38"/>
    </row>
    <row r="44" spans="2:5" x14ac:dyDescent="0.25">
      <c r="B44" s="36"/>
      <c r="C44" s="38"/>
    </row>
    <row r="45" spans="2:5" x14ac:dyDescent="0.25">
      <c r="B45" s="36"/>
      <c r="C45" s="38"/>
    </row>
    <row r="46" spans="2:5" x14ac:dyDescent="0.25">
      <c r="B46" s="36"/>
      <c r="C46" s="38"/>
      <c r="E46" s="4"/>
    </row>
    <row r="47" spans="2:5" x14ac:dyDescent="0.25">
      <c r="B47" s="36"/>
      <c r="C47" s="38"/>
      <c r="E47" s="4"/>
    </row>
    <row r="48" spans="2:5" x14ac:dyDescent="0.25">
      <c r="B48" s="36"/>
      <c r="C48" s="38"/>
      <c r="E48" s="4"/>
    </row>
    <row r="49" spans="2:3" s="4" customFormat="1" x14ac:dyDescent="0.25">
      <c r="B49" s="36"/>
      <c r="C49" s="38"/>
    </row>
    <row r="50" spans="2:3" s="4" customFormat="1" x14ac:dyDescent="0.25">
      <c r="B50" s="36"/>
      <c r="C50" s="38"/>
    </row>
    <row r="51" spans="2:3" s="4" customFormat="1" x14ac:dyDescent="0.25">
      <c r="B51" s="5"/>
      <c r="C51" s="38"/>
    </row>
    <row r="52" spans="2:3" s="4" customFormat="1" x14ac:dyDescent="0.25">
      <c r="B52" s="5"/>
      <c r="C52" s="39"/>
    </row>
  </sheetData>
  <mergeCells count="7">
    <mergeCell ref="D25:G25"/>
    <mergeCell ref="A2:G2"/>
    <mergeCell ref="A3:G3"/>
    <mergeCell ref="A4:G4"/>
    <mergeCell ref="B6:D6"/>
    <mergeCell ref="E6:G6"/>
    <mergeCell ref="D21:G21"/>
  </mergeCells>
  <pageMargins left="0.51181102362204722" right="0.51181102362204722" top="0.55118110236220474" bottom="0.55118110236220474" header="0.31496062992125984" footer="0.31496062992125984"/>
  <pageSetup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P38"/>
  <sheetViews>
    <sheetView workbookViewId="0">
      <selection activeCell="B17" sqref="B17"/>
    </sheetView>
  </sheetViews>
  <sheetFormatPr baseColWidth="10" defaultRowHeight="12.75" x14ac:dyDescent="0.2"/>
  <cols>
    <col min="1" max="1" width="63.7109375" style="4" customWidth="1"/>
    <col min="2" max="2" width="20.7109375" style="5" customWidth="1"/>
    <col min="3" max="3" width="18.7109375" style="39" customWidth="1"/>
    <col min="4" max="13" width="13.7109375" style="55" customWidth="1"/>
    <col min="14" max="228" width="11.42578125" style="4"/>
    <col min="229" max="229" width="62.85546875" style="4" customWidth="1"/>
    <col min="230" max="230" width="22.28515625" style="4" customWidth="1"/>
    <col min="231" max="231" width="18.140625" style="4" customWidth="1"/>
    <col min="232" max="232" width="16.85546875" style="4" customWidth="1"/>
    <col min="233" max="233" width="13.42578125" style="4" customWidth="1"/>
    <col min="234" max="234" width="11.7109375" style="4" customWidth="1"/>
    <col min="235" max="235" width="13" style="4" customWidth="1"/>
    <col min="236" max="236" width="13.42578125" style="4" bestFit="1" customWidth="1"/>
    <col min="237" max="484" width="11.42578125" style="4"/>
    <col min="485" max="485" width="62.85546875" style="4" customWidth="1"/>
    <col min="486" max="486" width="22.28515625" style="4" customWidth="1"/>
    <col min="487" max="487" width="18.140625" style="4" customWidth="1"/>
    <col min="488" max="488" width="16.85546875" style="4" customWidth="1"/>
    <col min="489" max="489" width="13.42578125" style="4" customWidth="1"/>
    <col min="490" max="490" width="11.7109375" style="4" customWidth="1"/>
    <col min="491" max="491" width="13" style="4" customWidth="1"/>
    <col min="492" max="492" width="13.42578125" style="4" bestFit="1" customWidth="1"/>
    <col min="493" max="740" width="11.42578125" style="4"/>
    <col min="741" max="741" width="62.85546875" style="4" customWidth="1"/>
    <col min="742" max="742" width="22.28515625" style="4" customWidth="1"/>
    <col min="743" max="743" width="18.140625" style="4" customWidth="1"/>
    <col min="744" max="744" width="16.85546875" style="4" customWidth="1"/>
    <col min="745" max="745" width="13.42578125" style="4" customWidth="1"/>
    <col min="746" max="746" width="11.7109375" style="4" customWidth="1"/>
    <col min="747" max="747" width="13" style="4" customWidth="1"/>
    <col min="748" max="748" width="13.42578125" style="4" bestFit="1" customWidth="1"/>
    <col min="749" max="996" width="11.42578125" style="4"/>
    <col min="997" max="997" width="62.85546875" style="4" customWidth="1"/>
    <col min="998" max="998" width="22.28515625" style="4" customWidth="1"/>
    <col min="999" max="999" width="18.140625" style="4" customWidth="1"/>
    <col min="1000" max="1000" width="16.85546875" style="4" customWidth="1"/>
    <col min="1001" max="1001" width="13.42578125" style="4" customWidth="1"/>
    <col min="1002" max="1002" width="11.7109375" style="4" customWidth="1"/>
    <col min="1003" max="1003" width="13" style="4" customWidth="1"/>
    <col min="1004" max="1004" width="13.42578125" style="4" bestFit="1" customWidth="1"/>
    <col min="1005" max="1252" width="11.42578125" style="4"/>
    <col min="1253" max="1253" width="62.85546875" style="4" customWidth="1"/>
    <col min="1254" max="1254" width="22.28515625" style="4" customWidth="1"/>
    <col min="1255" max="1255" width="18.140625" style="4" customWidth="1"/>
    <col min="1256" max="1256" width="16.85546875" style="4" customWidth="1"/>
    <col min="1257" max="1257" width="13.42578125" style="4" customWidth="1"/>
    <col min="1258" max="1258" width="11.7109375" style="4" customWidth="1"/>
    <col min="1259" max="1259" width="13" style="4" customWidth="1"/>
    <col min="1260" max="1260" width="13.42578125" style="4" bestFit="1" customWidth="1"/>
    <col min="1261" max="1508" width="11.42578125" style="4"/>
    <col min="1509" max="1509" width="62.85546875" style="4" customWidth="1"/>
    <col min="1510" max="1510" width="22.28515625" style="4" customWidth="1"/>
    <col min="1511" max="1511" width="18.140625" style="4" customWidth="1"/>
    <col min="1512" max="1512" width="16.85546875" style="4" customWidth="1"/>
    <col min="1513" max="1513" width="13.42578125" style="4" customWidth="1"/>
    <col min="1514" max="1514" width="11.7109375" style="4" customWidth="1"/>
    <col min="1515" max="1515" width="13" style="4" customWidth="1"/>
    <col min="1516" max="1516" width="13.42578125" style="4" bestFit="1" customWidth="1"/>
    <col min="1517" max="1764" width="11.42578125" style="4"/>
    <col min="1765" max="1765" width="62.85546875" style="4" customWidth="1"/>
    <col min="1766" max="1766" width="22.28515625" style="4" customWidth="1"/>
    <col min="1767" max="1767" width="18.140625" style="4" customWidth="1"/>
    <col min="1768" max="1768" width="16.85546875" style="4" customWidth="1"/>
    <col min="1769" max="1769" width="13.42578125" style="4" customWidth="1"/>
    <col min="1770" max="1770" width="11.7109375" style="4" customWidth="1"/>
    <col min="1771" max="1771" width="13" style="4" customWidth="1"/>
    <col min="1772" max="1772" width="13.42578125" style="4" bestFit="1" customWidth="1"/>
    <col min="1773" max="2020" width="11.42578125" style="4"/>
    <col min="2021" max="2021" width="62.85546875" style="4" customWidth="1"/>
    <col min="2022" max="2022" width="22.28515625" style="4" customWidth="1"/>
    <col min="2023" max="2023" width="18.140625" style="4" customWidth="1"/>
    <col min="2024" max="2024" width="16.85546875" style="4" customWidth="1"/>
    <col min="2025" max="2025" width="13.42578125" style="4" customWidth="1"/>
    <col min="2026" max="2026" width="11.7109375" style="4" customWidth="1"/>
    <col min="2027" max="2027" width="13" style="4" customWidth="1"/>
    <col min="2028" max="2028" width="13.42578125" style="4" bestFit="1" customWidth="1"/>
    <col min="2029" max="2276" width="11.42578125" style="4"/>
    <col min="2277" max="2277" width="62.85546875" style="4" customWidth="1"/>
    <col min="2278" max="2278" width="22.28515625" style="4" customWidth="1"/>
    <col min="2279" max="2279" width="18.140625" style="4" customWidth="1"/>
    <col min="2280" max="2280" width="16.85546875" style="4" customWidth="1"/>
    <col min="2281" max="2281" width="13.42578125" style="4" customWidth="1"/>
    <col min="2282" max="2282" width="11.7109375" style="4" customWidth="1"/>
    <col min="2283" max="2283" width="13" style="4" customWidth="1"/>
    <col min="2284" max="2284" width="13.42578125" style="4" bestFit="1" customWidth="1"/>
    <col min="2285" max="2532" width="11.42578125" style="4"/>
    <col min="2533" max="2533" width="62.85546875" style="4" customWidth="1"/>
    <col min="2534" max="2534" width="22.28515625" style="4" customWidth="1"/>
    <col min="2535" max="2535" width="18.140625" style="4" customWidth="1"/>
    <col min="2536" max="2536" width="16.85546875" style="4" customWidth="1"/>
    <col min="2537" max="2537" width="13.42578125" style="4" customWidth="1"/>
    <col min="2538" max="2538" width="11.7109375" style="4" customWidth="1"/>
    <col min="2539" max="2539" width="13" style="4" customWidth="1"/>
    <col min="2540" max="2540" width="13.42578125" style="4" bestFit="1" customWidth="1"/>
    <col min="2541" max="2788" width="11.42578125" style="4"/>
    <col min="2789" max="2789" width="62.85546875" style="4" customWidth="1"/>
    <col min="2790" max="2790" width="22.28515625" style="4" customWidth="1"/>
    <col min="2791" max="2791" width="18.140625" style="4" customWidth="1"/>
    <col min="2792" max="2792" width="16.85546875" style="4" customWidth="1"/>
    <col min="2793" max="2793" width="13.42578125" style="4" customWidth="1"/>
    <col min="2794" max="2794" width="11.7109375" style="4" customWidth="1"/>
    <col min="2795" max="2795" width="13" style="4" customWidth="1"/>
    <col min="2796" max="2796" width="13.42578125" style="4" bestFit="1" customWidth="1"/>
    <col min="2797" max="3044" width="11.42578125" style="4"/>
    <col min="3045" max="3045" width="62.85546875" style="4" customWidth="1"/>
    <col min="3046" max="3046" width="22.28515625" style="4" customWidth="1"/>
    <col min="3047" max="3047" width="18.140625" style="4" customWidth="1"/>
    <col min="3048" max="3048" width="16.85546875" style="4" customWidth="1"/>
    <col min="3049" max="3049" width="13.42578125" style="4" customWidth="1"/>
    <col min="3050" max="3050" width="11.7109375" style="4" customWidth="1"/>
    <col min="3051" max="3051" width="13" style="4" customWidth="1"/>
    <col min="3052" max="3052" width="13.42578125" style="4" bestFit="1" customWidth="1"/>
    <col min="3053" max="3300" width="11.42578125" style="4"/>
    <col min="3301" max="3301" width="62.85546875" style="4" customWidth="1"/>
    <col min="3302" max="3302" width="22.28515625" style="4" customWidth="1"/>
    <col min="3303" max="3303" width="18.140625" style="4" customWidth="1"/>
    <col min="3304" max="3304" width="16.85546875" style="4" customWidth="1"/>
    <col min="3305" max="3305" width="13.42578125" style="4" customWidth="1"/>
    <col min="3306" max="3306" width="11.7109375" style="4" customWidth="1"/>
    <col min="3307" max="3307" width="13" style="4" customWidth="1"/>
    <col min="3308" max="3308" width="13.42578125" style="4" bestFit="1" customWidth="1"/>
    <col min="3309" max="3556" width="11.42578125" style="4"/>
    <col min="3557" max="3557" width="62.85546875" style="4" customWidth="1"/>
    <col min="3558" max="3558" width="22.28515625" style="4" customWidth="1"/>
    <col min="3559" max="3559" width="18.140625" style="4" customWidth="1"/>
    <col min="3560" max="3560" width="16.85546875" style="4" customWidth="1"/>
    <col min="3561" max="3561" width="13.42578125" style="4" customWidth="1"/>
    <col min="3562" max="3562" width="11.7109375" style="4" customWidth="1"/>
    <col min="3563" max="3563" width="13" style="4" customWidth="1"/>
    <col min="3564" max="3564" width="13.42578125" style="4" bestFit="1" customWidth="1"/>
    <col min="3565" max="3812" width="11.42578125" style="4"/>
    <col min="3813" max="3813" width="62.85546875" style="4" customWidth="1"/>
    <col min="3814" max="3814" width="22.28515625" style="4" customWidth="1"/>
    <col min="3815" max="3815" width="18.140625" style="4" customWidth="1"/>
    <col min="3816" max="3816" width="16.85546875" style="4" customWidth="1"/>
    <col min="3817" max="3817" width="13.42578125" style="4" customWidth="1"/>
    <col min="3818" max="3818" width="11.7109375" style="4" customWidth="1"/>
    <col min="3819" max="3819" width="13" style="4" customWidth="1"/>
    <col min="3820" max="3820" width="13.42578125" style="4" bestFit="1" customWidth="1"/>
    <col min="3821" max="4068" width="11.42578125" style="4"/>
    <col min="4069" max="4069" width="62.85546875" style="4" customWidth="1"/>
    <col min="4070" max="4070" width="22.28515625" style="4" customWidth="1"/>
    <col min="4071" max="4071" width="18.140625" style="4" customWidth="1"/>
    <col min="4072" max="4072" width="16.85546875" style="4" customWidth="1"/>
    <col min="4073" max="4073" width="13.42578125" style="4" customWidth="1"/>
    <col min="4074" max="4074" width="11.7109375" style="4" customWidth="1"/>
    <col min="4075" max="4075" width="13" style="4" customWidth="1"/>
    <col min="4076" max="4076" width="13.42578125" style="4" bestFit="1" customWidth="1"/>
    <col min="4077" max="4324" width="11.42578125" style="4"/>
    <col min="4325" max="4325" width="62.85546875" style="4" customWidth="1"/>
    <col min="4326" max="4326" width="22.28515625" style="4" customWidth="1"/>
    <col min="4327" max="4327" width="18.140625" style="4" customWidth="1"/>
    <col min="4328" max="4328" width="16.85546875" style="4" customWidth="1"/>
    <col min="4329" max="4329" width="13.42578125" style="4" customWidth="1"/>
    <col min="4330" max="4330" width="11.7109375" style="4" customWidth="1"/>
    <col min="4331" max="4331" width="13" style="4" customWidth="1"/>
    <col min="4332" max="4332" width="13.42578125" style="4" bestFit="1" customWidth="1"/>
    <col min="4333" max="4580" width="11.42578125" style="4"/>
    <col min="4581" max="4581" width="62.85546875" style="4" customWidth="1"/>
    <col min="4582" max="4582" width="22.28515625" style="4" customWidth="1"/>
    <col min="4583" max="4583" width="18.140625" style="4" customWidth="1"/>
    <col min="4584" max="4584" width="16.85546875" style="4" customWidth="1"/>
    <col min="4585" max="4585" width="13.42578125" style="4" customWidth="1"/>
    <col min="4586" max="4586" width="11.7109375" style="4" customWidth="1"/>
    <col min="4587" max="4587" width="13" style="4" customWidth="1"/>
    <col min="4588" max="4588" width="13.42578125" style="4" bestFit="1" customWidth="1"/>
    <col min="4589" max="4836" width="11.42578125" style="4"/>
    <col min="4837" max="4837" width="62.85546875" style="4" customWidth="1"/>
    <col min="4838" max="4838" width="22.28515625" style="4" customWidth="1"/>
    <col min="4839" max="4839" width="18.140625" style="4" customWidth="1"/>
    <col min="4840" max="4840" width="16.85546875" style="4" customWidth="1"/>
    <col min="4841" max="4841" width="13.42578125" style="4" customWidth="1"/>
    <col min="4842" max="4842" width="11.7109375" style="4" customWidth="1"/>
    <col min="4843" max="4843" width="13" style="4" customWidth="1"/>
    <col min="4844" max="4844" width="13.42578125" style="4" bestFit="1" customWidth="1"/>
    <col min="4845" max="5092" width="11.42578125" style="4"/>
    <col min="5093" max="5093" width="62.85546875" style="4" customWidth="1"/>
    <col min="5094" max="5094" width="22.28515625" style="4" customWidth="1"/>
    <col min="5095" max="5095" width="18.140625" style="4" customWidth="1"/>
    <col min="5096" max="5096" width="16.85546875" style="4" customWidth="1"/>
    <col min="5097" max="5097" width="13.42578125" style="4" customWidth="1"/>
    <col min="5098" max="5098" width="11.7109375" style="4" customWidth="1"/>
    <col min="5099" max="5099" width="13" style="4" customWidth="1"/>
    <col min="5100" max="5100" width="13.42578125" style="4" bestFit="1" customWidth="1"/>
    <col min="5101" max="5348" width="11.42578125" style="4"/>
    <col min="5349" max="5349" width="62.85546875" style="4" customWidth="1"/>
    <col min="5350" max="5350" width="22.28515625" style="4" customWidth="1"/>
    <col min="5351" max="5351" width="18.140625" style="4" customWidth="1"/>
    <col min="5352" max="5352" width="16.85546875" style="4" customWidth="1"/>
    <col min="5353" max="5353" width="13.42578125" style="4" customWidth="1"/>
    <col min="5354" max="5354" width="11.7109375" style="4" customWidth="1"/>
    <col min="5355" max="5355" width="13" style="4" customWidth="1"/>
    <col min="5356" max="5356" width="13.42578125" style="4" bestFit="1" customWidth="1"/>
    <col min="5357" max="5604" width="11.42578125" style="4"/>
    <col min="5605" max="5605" width="62.85546875" style="4" customWidth="1"/>
    <col min="5606" max="5606" width="22.28515625" style="4" customWidth="1"/>
    <col min="5607" max="5607" width="18.140625" style="4" customWidth="1"/>
    <col min="5608" max="5608" width="16.85546875" style="4" customWidth="1"/>
    <col min="5609" max="5609" width="13.42578125" style="4" customWidth="1"/>
    <col min="5610" max="5610" width="11.7109375" style="4" customWidth="1"/>
    <col min="5611" max="5611" width="13" style="4" customWidth="1"/>
    <col min="5612" max="5612" width="13.42578125" style="4" bestFit="1" customWidth="1"/>
    <col min="5613" max="5860" width="11.42578125" style="4"/>
    <col min="5861" max="5861" width="62.85546875" style="4" customWidth="1"/>
    <col min="5862" max="5862" width="22.28515625" style="4" customWidth="1"/>
    <col min="5863" max="5863" width="18.140625" style="4" customWidth="1"/>
    <col min="5864" max="5864" width="16.85546875" style="4" customWidth="1"/>
    <col min="5865" max="5865" width="13.42578125" style="4" customWidth="1"/>
    <col min="5866" max="5866" width="11.7109375" style="4" customWidth="1"/>
    <col min="5867" max="5867" width="13" style="4" customWidth="1"/>
    <col min="5868" max="5868" width="13.42578125" style="4" bestFit="1" customWidth="1"/>
    <col min="5869" max="6116" width="11.42578125" style="4"/>
    <col min="6117" max="6117" width="62.85546875" style="4" customWidth="1"/>
    <col min="6118" max="6118" width="22.28515625" style="4" customWidth="1"/>
    <col min="6119" max="6119" width="18.140625" style="4" customWidth="1"/>
    <col min="6120" max="6120" width="16.85546875" style="4" customWidth="1"/>
    <col min="6121" max="6121" width="13.42578125" style="4" customWidth="1"/>
    <col min="6122" max="6122" width="11.7109375" style="4" customWidth="1"/>
    <col min="6123" max="6123" width="13" style="4" customWidth="1"/>
    <col min="6124" max="6124" width="13.42578125" style="4" bestFit="1" customWidth="1"/>
    <col min="6125" max="6372" width="11.42578125" style="4"/>
    <col min="6373" max="6373" width="62.85546875" style="4" customWidth="1"/>
    <col min="6374" max="6374" width="22.28515625" style="4" customWidth="1"/>
    <col min="6375" max="6375" width="18.140625" style="4" customWidth="1"/>
    <col min="6376" max="6376" width="16.85546875" style="4" customWidth="1"/>
    <col min="6377" max="6377" width="13.42578125" style="4" customWidth="1"/>
    <col min="6378" max="6378" width="11.7109375" style="4" customWidth="1"/>
    <col min="6379" max="6379" width="13" style="4" customWidth="1"/>
    <col min="6380" max="6380" width="13.42578125" style="4" bestFit="1" customWidth="1"/>
    <col min="6381" max="6628" width="11.42578125" style="4"/>
    <col min="6629" max="6629" width="62.85546875" style="4" customWidth="1"/>
    <col min="6630" max="6630" width="22.28515625" style="4" customWidth="1"/>
    <col min="6631" max="6631" width="18.140625" style="4" customWidth="1"/>
    <col min="6632" max="6632" width="16.85546875" style="4" customWidth="1"/>
    <col min="6633" max="6633" width="13.42578125" style="4" customWidth="1"/>
    <col min="6634" max="6634" width="11.7109375" style="4" customWidth="1"/>
    <col min="6635" max="6635" width="13" style="4" customWidth="1"/>
    <col min="6636" max="6636" width="13.42578125" style="4" bestFit="1" customWidth="1"/>
    <col min="6637" max="6884" width="11.42578125" style="4"/>
    <col min="6885" max="6885" width="62.85546875" style="4" customWidth="1"/>
    <col min="6886" max="6886" width="22.28515625" style="4" customWidth="1"/>
    <col min="6887" max="6887" width="18.140625" style="4" customWidth="1"/>
    <col min="6888" max="6888" width="16.85546875" style="4" customWidth="1"/>
    <col min="6889" max="6889" width="13.42578125" style="4" customWidth="1"/>
    <col min="6890" max="6890" width="11.7109375" style="4" customWidth="1"/>
    <col min="6891" max="6891" width="13" style="4" customWidth="1"/>
    <col min="6892" max="6892" width="13.42578125" style="4" bestFit="1" customWidth="1"/>
    <col min="6893" max="7140" width="11.42578125" style="4"/>
    <col min="7141" max="7141" width="62.85546875" style="4" customWidth="1"/>
    <col min="7142" max="7142" width="22.28515625" style="4" customWidth="1"/>
    <col min="7143" max="7143" width="18.140625" style="4" customWidth="1"/>
    <col min="7144" max="7144" width="16.85546875" style="4" customWidth="1"/>
    <col min="7145" max="7145" width="13.42578125" style="4" customWidth="1"/>
    <col min="7146" max="7146" width="11.7109375" style="4" customWidth="1"/>
    <col min="7147" max="7147" width="13" style="4" customWidth="1"/>
    <col min="7148" max="7148" width="13.42578125" style="4" bestFit="1" customWidth="1"/>
    <col min="7149" max="7396" width="11.42578125" style="4"/>
    <col min="7397" max="7397" width="62.85546875" style="4" customWidth="1"/>
    <col min="7398" max="7398" width="22.28515625" style="4" customWidth="1"/>
    <col min="7399" max="7399" width="18.140625" style="4" customWidth="1"/>
    <col min="7400" max="7400" width="16.85546875" style="4" customWidth="1"/>
    <col min="7401" max="7401" width="13.42578125" style="4" customWidth="1"/>
    <col min="7402" max="7402" width="11.7109375" style="4" customWidth="1"/>
    <col min="7403" max="7403" width="13" style="4" customWidth="1"/>
    <col min="7404" max="7404" width="13.42578125" style="4" bestFit="1" customWidth="1"/>
    <col min="7405" max="7652" width="11.42578125" style="4"/>
    <col min="7653" max="7653" width="62.85546875" style="4" customWidth="1"/>
    <col min="7654" max="7654" width="22.28515625" style="4" customWidth="1"/>
    <col min="7655" max="7655" width="18.140625" style="4" customWidth="1"/>
    <col min="7656" max="7656" width="16.85546875" style="4" customWidth="1"/>
    <col min="7657" max="7657" width="13.42578125" style="4" customWidth="1"/>
    <col min="7658" max="7658" width="11.7109375" style="4" customWidth="1"/>
    <col min="7659" max="7659" width="13" style="4" customWidth="1"/>
    <col min="7660" max="7660" width="13.42578125" style="4" bestFit="1" customWidth="1"/>
    <col min="7661" max="7908" width="11.42578125" style="4"/>
    <col min="7909" max="7909" width="62.85546875" style="4" customWidth="1"/>
    <col min="7910" max="7910" width="22.28515625" style="4" customWidth="1"/>
    <col min="7911" max="7911" width="18.140625" style="4" customWidth="1"/>
    <col min="7912" max="7912" width="16.85546875" style="4" customWidth="1"/>
    <col min="7913" max="7913" width="13.42578125" style="4" customWidth="1"/>
    <col min="7914" max="7914" width="11.7109375" style="4" customWidth="1"/>
    <col min="7915" max="7915" width="13" style="4" customWidth="1"/>
    <col min="7916" max="7916" width="13.42578125" style="4" bestFit="1" customWidth="1"/>
    <col min="7917" max="8164" width="11.42578125" style="4"/>
    <col min="8165" max="8165" width="62.85546875" style="4" customWidth="1"/>
    <col min="8166" max="8166" width="22.28515625" style="4" customWidth="1"/>
    <col min="8167" max="8167" width="18.140625" style="4" customWidth="1"/>
    <col min="8168" max="8168" width="16.85546875" style="4" customWidth="1"/>
    <col min="8169" max="8169" width="13.42578125" style="4" customWidth="1"/>
    <col min="8170" max="8170" width="11.7109375" style="4" customWidth="1"/>
    <col min="8171" max="8171" width="13" style="4" customWidth="1"/>
    <col min="8172" max="8172" width="13.42578125" style="4" bestFit="1" customWidth="1"/>
    <col min="8173" max="8420" width="11.42578125" style="4"/>
    <col min="8421" max="8421" width="62.85546875" style="4" customWidth="1"/>
    <col min="8422" max="8422" width="22.28515625" style="4" customWidth="1"/>
    <col min="8423" max="8423" width="18.140625" style="4" customWidth="1"/>
    <col min="8424" max="8424" width="16.85546875" style="4" customWidth="1"/>
    <col min="8425" max="8425" width="13.42578125" style="4" customWidth="1"/>
    <col min="8426" max="8426" width="11.7109375" style="4" customWidth="1"/>
    <col min="8427" max="8427" width="13" style="4" customWidth="1"/>
    <col min="8428" max="8428" width="13.42578125" style="4" bestFit="1" customWidth="1"/>
    <col min="8429" max="8676" width="11.42578125" style="4"/>
    <col min="8677" max="8677" width="62.85546875" style="4" customWidth="1"/>
    <col min="8678" max="8678" width="22.28515625" style="4" customWidth="1"/>
    <col min="8679" max="8679" width="18.140625" style="4" customWidth="1"/>
    <col min="8680" max="8680" width="16.85546875" style="4" customWidth="1"/>
    <col min="8681" max="8681" width="13.42578125" style="4" customWidth="1"/>
    <col min="8682" max="8682" width="11.7109375" style="4" customWidth="1"/>
    <col min="8683" max="8683" width="13" style="4" customWidth="1"/>
    <col min="8684" max="8684" width="13.42578125" style="4" bestFit="1" customWidth="1"/>
    <col min="8685" max="8932" width="11.42578125" style="4"/>
    <col min="8933" max="8933" width="62.85546875" style="4" customWidth="1"/>
    <col min="8934" max="8934" width="22.28515625" style="4" customWidth="1"/>
    <col min="8935" max="8935" width="18.140625" style="4" customWidth="1"/>
    <col min="8936" max="8936" width="16.85546875" style="4" customWidth="1"/>
    <col min="8937" max="8937" width="13.42578125" style="4" customWidth="1"/>
    <col min="8938" max="8938" width="11.7109375" style="4" customWidth="1"/>
    <col min="8939" max="8939" width="13" style="4" customWidth="1"/>
    <col min="8940" max="8940" width="13.42578125" style="4" bestFit="1" customWidth="1"/>
    <col min="8941" max="9188" width="11.42578125" style="4"/>
    <col min="9189" max="9189" width="62.85546875" style="4" customWidth="1"/>
    <col min="9190" max="9190" width="22.28515625" style="4" customWidth="1"/>
    <col min="9191" max="9191" width="18.140625" style="4" customWidth="1"/>
    <col min="9192" max="9192" width="16.85546875" style="4" customWidth="1"/>
    <col min="9193" max="9193" width="13.42578125" style="4" customWidth="1"/>
    <col min="9194" max="9194" width="11.7109375" style="4" customWidth="1"/>
    <col min="9195" max="9195" width="13" style="4" customWidth="1"/>
    <col min="9196" max="9196" width="13.42578125" style="4" bestFit="1" customWidth="1"/>
    <col min="9197" max="9444" width="11.42578125" style="4"/>
    <col min="9445" max="9445" width="62.85546875" style="4" customWidth="1"/>
    <col min="9446" max="9446" width="22.28515625" style="4" customWidth="1"/>
    <col min="9447" max="9447" width="18.140625" style="4" customWidth="1"/>
    <col min="9448" max="9448" width="16.85546875" style="4" customWidth="1"/>
    <col min="9449" max="9449" width="13.42578125" style="4" customWidth="1"/>
    <col min="9450" max="9450" width="11.7109375" style="4" customWidth="1"/>
    <col min="9451" max="9451" width="13" style="4" customWidth="1"/>
    <col min="9452" max="9452" width="13.42578125" style="4" bestFit="1" customWidth="1"/>
    <col min="9453" max="9700" width="11.42578125" style="4"/>
    <col min="9701" max="9701" width="62.85546875" style="4" customWidth="1"/>
    <col min="9702" max="9702" width="22.28515625" style="4" customWidth="1"/>
    <col min="9703" max="9703" width="18.140625" style="4" customWidth="1"/>
    <col min="9704" max="9704" width="16.85546875" style="4" customWidth="1"/>
    <col min="9705" max="9705" width="13.42578125" style="4" customWidth="1"/>
    <col min="9706" max="9706" width="11.7109375" style="4" customWidth="1"/>
    <col min="9707" max="9707" width="13" style="4" customWidth="1"/>
    <col min="9708" max="9708" width="13.42578125" style="4" bestFit="1" customWidth="1"/>
    <col min="9709" max="9956" width="11.42578125" style="4"/>
    <col min="9957" max="9957" width="62.85546875" style="4" customWidth="1"/>
    <col min="9958" max="9958" width="22.28515625" style="4" customWidth="1"/>
    <col min="9959" max="9959" width="18.140625" style="4" customWidth="1"/>
    <col min="9960" max="9960" width="16.85546875" style="4" customWidth="1"/>
    <col min="9961" max="9961" width="13.42578125" style="4" customWidth="1"/>
    <col min="9962" max="9962" width="11.7109375" style="4" customWidth="1"/>
    <col min="9963" max="9963" width="13" style="4" customWidth="1"/>
    <col min="9964" max="9964" width="13.42578125" style="4" bestFit="1" customWidth="1"/>
    <col min="9965" max="10212" width="11.42578125" style="4"/>
    <col min="10213" max="10213" width="62.85546875" style="4" customWidth="1"/>
    <col min="10214" max="10214" width="22.28515625" style="4" customWidth="1"/>
    <col min="10215" max="10215" width="18.140625" style="4" customWidth="1"/>
    <col min="10216" max="10216" width="16.85546875" style="4" customWidth="1"/>
    <col min="10217" max="10217" width="13.42578125" style="4" customWidth="1"/>
    <col min="10218" max="10218" width="11.7109375" style="4" customWidth="1"/>
    <col min="10219" max="10219" width="13" style="4" customWidth="1"/>
    <col min="10220" max="10220" width="13.42578125" style="4" bestFit="1" customWidth="1"/>
    <col min="10221" max="10468" width="11.42578125" style="4"/>
    <col min="10469" max="10469" width="62.85546875" style="4" customWidth="1"/>
    <col min="10470" max="10470" width="22.28515625" style="4" customWidth="1"/>
    <col min="10471" max="10471" width="18.140625" style="4" customWidth="1"/>
    <col min="10472" max="10472" width="16.85546875" style="4" customWidth="1"/>
    <col min="10473" max="10473" width="13.42578125" style="4" customWidth="1"/>
    <col min="10474" max="10474" width="11.7109375" style="4" customWidth="1"/>
    <col min="10475" max="10475" width="13" style="4" customWidth="1"/>
    <col min="10476" max="10476" width="13.42578125" style="4" bestFit="1" customWidth="1"/>
    <col min="10477" max="10724" width="11.42578125" style="4"/>
    <col min="10725" max="10725" width="62.85546875" style="4" customWidth="1"/>
    <col min="10726" max="10726" width="22.28515625" style="4" customWidth="1"/>
    <col min="10727" max="10727" width="18.140625" style="4" customWidth="1"/>
    <col min="10728" max="10728" width="16.85546875" style="4" customWidth="1"/>
    <col min="10729" max="10729" width="13.42578125" style="4" customWidth="1"/>
    <col min="10730" max="10730" width="11.7109375" style="4" customWidth="1"/>
    <col min="10731" max="10731" width="13" style="4" customWidth="1"/>
    <col min="10732" max="10732" width="13.42578125" style="4" bestFit="1" customWidth="1"/>
    <col min="10733" max="10980" width="11.42578125" style="4"/>
    <col min="10981" max="10981" width="62.85546875" style="4" customWidth="1"/>
    <col min="10982" max="10982" width="22.28515625" style="4" customWidth="1"/>
    <col min="10983" max="10983" width="18.140625" style="4" customWidth="1"/>
    <col min="10984" max="10984" width="16.85546875" style="4" customWidth="1"/>
    <col min="10985" max="10985" width="13.42578125" style="4" customWidth="1"/>
    <col min="10986" max="10986" width="11.7109375" style="4" customWidth="1"/>
    <col min="10987" max="10987" width="13" style="4" customWidth="1"/>
    <col min="10988" max="10988" width="13.42578125" style="4" bestFit="1" customWidth="1"/>
    <col min="10989" max="11236" width="11.42578125" style="4"/>
    <col min="11237" max="11237" width="62.85546875" style="4" customWidth="1"/>
    <col min="11238" max="11238" width="22.28515625" style="4" customWidth="1"/>
    <col min="11239" max="11239" width="18.140625" style="4" customWidth="1"/>
    <col min="11240" max="11240" width="16.85546875" style="4" customWidth="1"/>
    <col min="11241" max="11241" width="13.42578125" style="4" customWidth="1"/>
    <col min="11242" max="11242" width="11.7109375" style="4" customWidth="1"/>
    <col min="11243" max="11243" width="13" style="4" customWidth="1"/>
    <col min="11244" max="11244" width="13.42578125" style="4" bestFit="1" customWidth="1"/>
    <col min="11245" max="11492" width="11.42578125" style="4"/>
    <col min="11493" max="11493" width="62.85546875" style="4" customWidth="1"/>
    <col min="11494" max="11494" width="22.28515625" style="4" customWidth="1"/>
    <col min="11495" max="11495" width="18.140625" style="4" customWidth="1"/>
    <col min="11496" max="11496" width="16.85546875" style="4" customWidth="1"/>
    <col min="11497" max="11497" width="13.42578125" style="4" customWidth="1"/>
    <col min="11498" max="11498" width="11.7109375" style="4" customWidth="1"/>
    <col min="11499" max="11499" width="13" style="4" customWidth="1"/>
    <col min="11500" max="11500" width="13.42578125" style="4" bestFit="1" customWidth="1"/>
    <col min="11501" max="11748" width="11.42578125" style="4"/>
    <col min="11749" max="11749" width="62.85546875" style="4" customWidth="1"/>
    <col min="11750" max="11750" width="22.28515625" style="4" customWidth="1"/>
    <col min="11751" max="11751" width="18.140625" style="4" customWidth="1"/>
    <col min="11752" max="11752" width="16.85546875" style="4" customWidth="1"/>
    <col min="11753" max="11753" width="13.42578125" style="4" customWidth="1"/>
    <col min="11754" max="11754" width="11.7109375" style="4" customWidth="1"/>
    <col min="11755" max="11755" width="13" style="4" customWidth="1"/>
    <col min="11756" max="11756" width="13.42578125" style="4" bestFit="1" customWidth="1"/>
    <col min="11757" max="12004" width="11.42578125" style="4"/>
    <col min="12005" max="12005" width="62.85546875" style="4" customWidth="1"/>
    <col min="12006" max="12006" width="22.28515625" style="4" customWidth="1"/>
    <col min="12007" max="12007" width="18.140625" style="4" customWidth="1"/>
    <col min="12008" max="12008" width="16.85546875" style="4" customWidth="1"/>
    <col min="12009" max="12009" width="13.42578125" style="4" customWidth="1"/>
    <col min="12010" max="12010" width="11.7109375" style="4" customWidth="1"/>
    <col min="12011" max="12011" width="13" style="4" customWidth="1"/>
    <col min="12012" max="12012" width="13.42578125" style="4" bestFit="1" customWidth="1"/>
    <col min="12013" max="12260" width="11.42578125" style="4"/>
    <col min="12261" max="12261" width="62.85546875" style="4" customWidth="1"/>
    <col min="12262" max="12262" width="22.28515625" style="4" customWidth="1"/>
    <col min="12263" max="12263" width="18.140625" style="4" customWidth="1"/>
    <col min="12264" max="12264" width="16.85546875" style="4" customWidth="1"/>
    <col min="12265" max="12265" width="13.42578125" style="4" customWidth="1"/>
    <col min="12266" max="12266" width="11.7109375" style="4" customWidth="1"/>
    <col min="12267" max="12267" width="13" style="4" customWidth="1"/>
    <col min="12268" max="12268" width="13.42578125" style="4" bestFit="1" customWidth="1"/>
    <col min="12269" max="12516" width="11.42578125" style="4"/>
    <col min="12517" max="12517" width="62.85546875" style="4" customWidth="1"/>
    <col min="12518" max="12518" width="22.28515625" style="4" customWidth="1"/>
    <col min="12519" max="12519" width="18.140625" style="4" customWidth="1"/>
    <col min="12520" max="12520" width="16.85546875" style="4" customWidth="1"/>
    <col min="12521" max="12521" width="13.42578125" style="4" customWidth="1"/>
    <col min="12522" max="12522" width="11.7109375" style="4" customWidth="1"/>
    <col min="12523" max="12523" width="13" style="4" customWidth="1"/>
    <col min="12524" max="12524" width="13.42578125" style="4" bestFit="1" customWidth="1"/>
    <col min="12525" max="12772" width="11.42578125" style="4"/>
    <col min="12773" max="12773" width="62.85546875" style="4" customWidth="1"/>
    <col min="12774" max="12774" width="22.28515625" style="4" customWidth="1"/>
    <col min="12775" max="12775" width="18.140625" style="4" customWidth="1"/>
    <col min="12776" max="12776" width="16.85546875" style="4" customWidth="1"/>
    <col min="12777" max="12777" width="13.42578125" style="4" customWidth="1"/>
    <col min="12778" max="12778" width="11.7109375" style="4" customWidth="1"/>
    <col min="12779" max="12779" width="13" style="4" customWidth="1"/>
    <col min="12780" max="12780" width="13.42578125" style="4" bestFit="1" customWidth="1"/>
    <col min="12781" max="13028" width="11.42578125" style="4"/>
    <col min="13029" max="13029" width="62.85546875" style="4" customWidth="1"/>
    <col min="13030" max="13030" width="22.28515625" style="4" customWidth="1"/>
    <col min="13031" max="13031" width="18.140625" style="4" customWidth="1"/>
    <col min="13032" max="13032" width="16.85546875" style="4" customWidth="1"/>
    <col min="13033" max="13033" width="13.42578125" style="4" customWidth="1"/>
    <col min="13034" max="13034" width="11.7109375" style="4" customWidth="1"/>
    <col min="13035" max="13035" width="13" style="4" customWidth="1"/>
    <col min="13036" max="13036" width="13.42578125" style="4" bestFit="1" customWidth="1"/>
    <col min="13037" max="13284" width="11.42578125" style="4"/>
    <col min="13285" max="13285" width="62.85546875" style="4" customWidth="1"/>
    <col min="13286" max="13286" width="22.28515625" style="4" customWidth="1"/>
    <col min="13287" max="13287" width="18.140625" style="4" customWidth="1"/>
    <col min="13288" max="13288" width="16.85546875" style="4" customWidth="1"/>
    <col min="13289" max="13289" width="13.42578125" style="4" customWidth="1"/>
    <col min="13290" max="13290" width="11.7109375" style="4" customWidth="1"/>
    <col min="13291" max="13291" width="13" style="4" customWidth="1"/>
    <col min="13292" max="13292" width="13.42578125" style="4" bestFit="1" customWidth="1"/>
    <col min="13293" max="13540" width="11.42578125" style="4"/>
    <col min="13541" max="13541" width="62.85546875" style="4" customWidth="1"/>
    <col min="13542" max="13542" width="22.28515625" style="4" customWidth="1"/>
    <col min="13543" max="13543" width="18.140625" style="4" customWidth="1"/>
    <col min="13544" max="13544" width="16.85546875" style="4" customWidth="1"/>
    <col min="13545" max="13545" width="13.42578125" style="4" customWidth="1"/>
    <col min="13546" max="13546" width="11.7109375" style="4" customWidth="1"/>
    <col min="13547" max="13547" width="13" style="4" customWidth="1"/>
    <col min="13548" max="13548" width="13.42578125" style="4" bestFit="1" customWidth="1"/>
    <col min="13549" max="13796" width="11.42578125" style="4"/>
    <col min="13797" max="13797" width="62.85546875" style="4" customWidth="1"/>
    <col min="13798" max="13798" width="22.28515625" style="4" customWidth="1"/>
    <col min="13799" max="13799" width="18.140625" style="4" customWidth="1"/>
    <col min="13800" max="13800" width="16.85546875" style="4" customWidth="1"/>
    <col min="13801" max="13801" width="13.42578125" style="4" customWidth="1"/>
    <col min="13802" max="13802" width="11.7109375" style="4" customWidth="1"/>
    <col min="13803" max="13803" width="13" style="4" customWidth="1"/>
    <col min="13804" max="13804" width="13.42578125" style="4" bestFit="1" customWidth="1"/>
    <col min="13805" max="14052" width="11.42578125" style="4"/>
    <col min="14053" max="14053" width="62.85546875" style="4" customWidth="1"/>
    <col min="14054" max="14054" width="22.28515625" style="4" customWidth="1"/>
    <col min="14055" max="14055" width="18.140625" style="4" customWidth="1"/>
    <col min="14056" max="14056" width="16.85546875" style="4" customWidth="1"/>
    <col min="14057" max="14057" width="13.42578125" style="4" customWidth="1"/>
    <col min="14058" max="14058" width="11.7109375" style="4" customWidth="1"/>
    <col min="14059" max="14059" width="13" style="4" customWidth="1"/>
    <col min="14060" max="14060" width="13.42578125" style="4" bestFit="1" customWidth="1"/>
    <col min="14061" max="14308" width="11.42578125" style="4"/>
    <col min="14309" max="14309" width="62.85546875" style="4" customWidth="1"/>
    <col min="14310" max="14310" width="22.28515625" style="4" customWidth="1"/>
    <col min="14311" max="14311" width="18.140625" style="4" customWidth="1"/>
    <col min="14312" max="14312" width="16.85546875" style="4" customWidth="1"/>
    <col min="14313" max="14313" width="13.42578125" style="4" customWidth="1"/>
    <col min="14314" max="14314" width="11.7109375" style="4" customWidth="1"/>
    <col min="14315" max="14315" width="13" style="4" customWidth="1"/>
    <col min="14316" max="14316" width="13.42578125" style="4" bestFit="1" customWidth="1"/>
    <col min="14317" max="14564" width="11.42578125" style="4"/>
    <col min="14565" max="14565" width="62.85546875" style="4" customWidth="1"/>
    <col min="14566" max="14566" width="22.28515625" style="4" customWidth="1"/>
    <col min="14567" max="14567" width="18.140625" style="4" customWidth="1"/>
    <col min="14568" max="14568" width="16.85546875" style="4" customWidth="1"/>
    <col min="14569" max="14569" width="13.42578125" style="4" customWidth="1"/>
    <col min="14570" max="14570" width="11.7109375" style="4" customWidth="1"/>
    <col min="14571" max="14571" width="13" style="4" customWidth="1"/>
    <col min="14572" max="14572" width="13.42578125" style="4" bestFit="1" customWidth="1"/>
    <col min="14573" max="14820" width="11.42578125" style="4"/>
    <col min="14821" max="14821" width="62.85546875" style="4" customWidth="1"/>
    <col min="14822" max="14822" width="22.28515625" style="4" customWidth="1"/>
    <col min="14823" max="14823" width="18.140625" style="4" customWidth="1"/>
    <col min="14824" max="14824" width="16.85546875" style="4" customWidth="1"/>
    <col min="14825" max="14825" width="13.42578125" style="4" customWidth="1"/>
    <col min="14826" max="14826" width="11.7109375" style="4" customWidth="1"/>
    <col min="14827" max="14827" width="13" style="4" customWidth="1"/>
    <col min="14828" max="14828" width="13.42578125" style="4" bestFit="1" customWidth="1"/>
    <col min="14829" max="15076" width="11.42578125" style="4"/>
    <col min="15077" max="15077" width="62.85546875" style="4" customWidth="1"/>
    <col min="15078" max="15078" width="22.28515625" style="4" customWidth="1"/>
    <col min="15079" max="15079" width="18.140625" style="4" customWidth="1"/>
    <col min="15080" max="15080" width="16.85546875" style="4" customWidth="1"/>
    <col min="15081" max="15081" width="13.42578125" style="4" customWidth="1"/>
    <col min="15082" max="15082" width="11.7109375" style="4" customWidth="1"/>
    <col min="15083" max="15083" width="13" style="4" customWidth="1"/>
    <col min="15084" max="15084" width="13.42578125" style="4" bestFit="1" customWidth="1"/>
    <col min="15085" max="15332" width="11.42578125" style="4"/>
    <col min="15333" max="15333" width="62.85546875" style="4" customWidth="1"/>
    <col min="15334" max="15334" width="22.28515625" style="4" customWidth="1"/>
    <col min="15335" max="15335" width="18.140625" style="4" customWidth="1"/>
    <col min="15336" max="15336" width="16.85546875" style="4" customWidth="1"/>
    <col min="15337" max="15337" width="13.42578125" style="4" customWidth="1"/>
    <col min="15338" max="15338" width="11.7109375" style="4" customWidth="1"/>
    <col min="15339" max="15339" width="13" style="4" customWidth="1"/>
    <col min="15340" max="15340" width="13.42578125" style="4" bestFit="1" customWidth="1"/>
    <col min="15341" max="15588" width="11.42578125" style="4"/>
    <col min="15589" max="15589" width="62.85546875" style="4" customWidth="1"/>
    <col min="15590" max="15590" width="22.28515625" style="4" customWidth="1"/>
    <col min="15591" max="15591" width="18.140625" style="4" customWidth="1"/>
    <col min="15592" max="15592" width="16.85546875" style="4" customWidth="1"/>
    <col min="15593" max="15593" width="13.42578125" style="4" customWidth="1"/>
    <col min="15594" max="15594" width="11.7109375" style="4" customWidth="1"/>
    <col min="15595" max="15595" width="13" style="4" customWidth="1"/>
    <col min="15596" max="15596" width="13.42578125" style="4" bestFit="1" customWidth="1"/>
    <col min="15597" max="15844" width="11.42578125" style="4"/>
    <col min="15845" max="15845" width="62.85546875" style="4" customWidth="1"/>
    <col min="15846" max="15846" width="22.28515625" style="4" customWidth="1"/>
    <col min="15847" max="15847" width="18.140625" style="4" customWidth="1"/>
    <col min="15848" max="15848" width="16.85546875" style="4" customWidth="1"/>
    <col min="15849" max="15849" width="13.42578125" style="4" customWidth="1"/>
    <col min="15850" max="15850" width="11.7109375" style="4" customWidth="1"/>
    <col min="15851" max="15851" width="13" style="4" customWidth="1"/>
    <col min="15852" max="15852" width="13.42578125" style="4" bestFit="1" customWidth="1"/>
    <col min="15853" max="16100" width="11.42578125" style="4"/>
    <col min="16101" max="16101" width="62.85546875" style="4" customWidth="1"/>
    <col min="16102" max="16102" width="22.28515625" style="4" customWidth="1"/>
    <col min="16103" max="16103" width="18.140625" style="4" customWidth="1"/>
    <col min="16104" max="16104" width="16.85546875" style="4" customWidth="1"/>
    <col min="16105" max="16105" width="13.42578125" style="4" customWidth="1"/>
    <col min="16106" max="16106" width="11.7109375" style="4" customWidth="1"/>
    <col min="16107" max="16107" width="13" style="4" customWidth="1"/>
    <col min="16108" max="16108" width="13.42578125" style="4" bestFit="1" customWidth="1"/>
    <col min="16109" max="16384" width="11.42578125" style="4"/>
  </cols>
  <sheetData>
    <row r="2" spans="1:16" ht="15.75" customHeight="1" x14ac:dyDescent="0.25">
      <c r="A2" s="504" t="s">
        <v>0</v>
      </c>
      <c r="B2" s="504"/>
      <c r="C2" s="504"/>
      <c r="D2" s="504"/>
      <c r="E2" s="504"/>
      <c r="F2" s="504"/>
      <c r="G2" s="504"/>
      <c r="H2" s="504"/>
      <c r="I2" s="504"/>
      <c r="J2" s="504"/>
      <c r="K2" s="504"/>
      <c r="L2" s="504"/>
      <c r="M2" s="504"/>
    </row>
    <row r="3" spans="1:16" ht="15.75" customHeight="1" x14ac:dyDescent="0.25">
      <c r="A3" s="498" t="s">
        <v>79</v>
      </c>
      <c r="B3" s="498"/>
      <c r="C3" s="498"/>
      <c r="D3" s="498"/>
      <c r="E3" s="498"/>
      <c r="F3" s="498"/>
      <c r="G3" s="498"/>
      <c r="H3" s="498"/>
      <c r="I3" s="498"/>
      <c r="J3" s="498"/>
      <c r="K3" s="498"/>
      <c r="L3" s="498"/>
      <c r="M3" s="498"/>
    </row>
    <row r="4" spans="1:16" x14ac:dyDescent="0.25">
      <c r="A4" s="498" t="s">
        <v>80</v>
      </c>
      <c r="B4" s="498"/>
      <c r="C4" s="498"/>
      <c r="D4" s="498"/>
      <c r="E4" s="498"/>
      <c r="F4" s="498"/>
      <c r="G4" s="498"/>
      <c r="H4" s="498"/>
      <c r="I4" s="498"/>
      <c r="J4" s="498"/>
      <c r="K4" s="498"/>
      <c r="L4" s="498"/>
      <c r="M4" s="498"/>
    </row>
    <row r="5" spans="1:16" x14ac:dyDescent="0.2">
      <c r="A5" s="81"/>
      <c r="B5" s="81"/>
      <c r="C5" s="33"/>
      <c r="D5" s="81"/>
      <c r="E5" s="81"/>
      <c r="F5" s="81"/>
      <c r="G5" s="81"/>
      <c r="H5" s="54"/>
      <c r="I5" s="54"/>
      <c r="J5" s="81"/>
      <c r="K5" s="81"/>
      <c r="L5" s="81"/>
    </row>
    <row r="6" spans="1:16" ht="25.5" x14ac:dyDescent="0.25">
      <c r="A6" s="10"/>
      <c r="B6" s="82" t="s">
        <v>3</v>
      </c>
      <c r="C6" s="83"/>
      <c r="D6" s="505" t="s">
        <v>81</v>
      </c>
      <c r="E6" s="505"/>
      <c r="F6" s="505"/>
      <c r="G6" s="505"/>
      <c r="H6" s="505"/>
      <c r="I6" s="505"/>
      <c r="J6" s="506" t="s">
        <v>82</v>
      </c>
      <c r="K6" s="507"/>
      <c r="L6" s="507"/>
      <c r="M6" s="508"/>
    </row>
    <row r="7" spans="1:16" ht="89.25" x14ac:dyDescent="0.25">
      <c r="A7" s="11" t="s">
        <v>5</v>
      </c>
      <c r="B7" s="12" t="s">
        <v>6</v>
      </c>
      <c r="C7" s="34" t="s">
        <v>7</v>
      </c>
      <c r="D7" s="12" t="s">
        <v>83</v>
      </c>
      <c r="E7" s="12" t="s">
        <v>84</v>
      </c>
      <c r="F7" s="12" t="s">
        <v>85</v>
      </c>
      <c r="G7" s="12" t="s">
        <v>86</v>
      </c>
      <c r="H7" s="12" t="s">
        <v>87</v>
      </c>
      <c r="I7" s="12" t="s">
        <v>88</v>
      </c>
      <c r="J7" s="12" t="s">
        <v>89</v>
      </c>
      <c r="K7" s="12" t="s">
        <v>90</v>
      </c>
      <c r="L7" s="12" t="s">
        <v>91</v>
      </c>
      <c r="M7" s="56" t="s">
        <v>92</v>
      </c>
    </row>
    <row r="8" spans="1:16" x14ac:dyDescent="0.2">
      <c r="A8" s="1" t="s">
        <v>93</v>
      </c>
      <c r="B8" s="15"/>
      <c r="C8" s="2">
        <f>SUM(C9)</f>
        <v>5757000000</v>
      </c>
      <c r="D8" s="57"/>
      <c r="E8" s="57"/>
      <c r="F8" s="503"/>
      <c r="G8" s="503"/>
      <c r="H8" s="57"/>
      <c r="I8" s="58"/>
      <c r="J8" s="57"/>
      <c r="K8" s="57"/>
      <c r="L8" s="85"/>
      <c r="M8" s="165"/>
    </row>
    <row r="9" spans="1:16" ht="25.5" x14ac:dyDescent="0.2">
      <c r="A9" s="16" t="s">
        <v>94</v>
      </c>
      <c r="B9" s="86"/>
      <c r="C9" s="40">
        <f>SUM(C10:C19)</f>
        <v>5757000000</v>
      </c>
      <c r="D9" s="59"/>
      <c r="E9" s="59"/>
      <c r="F9" s="59"/>
      <c r="G9" s="59"/>
      <c r="H9" s="59"/>
      <c r="I9" s="59"/>
      <c r="J9" s="59"/>
      <c r="K9" s="59"/>
      <c r="L9" s="59"/>
      <c r="M9" s="166"/>
    </row>
    <row r="10" spans="1:16" ht="25.5" x14ac:dyDescent="0.25">
      <c r="A10" s="298" t="s">
        <v>95</v>
      </c>
      <c r="B10" s="89" t="s">
        <v>68</v>
      </c>
      <c r="C10" s="43">
        <v>300000000</v>
      </c>
      <c r="D10" s="62">
        <v>40999</v>
      </c>
      <c r="E10" s="62">
        <v>41014</v>
      </c>
      <c r="F10" s="62">
        <v>41029</v>
      </c>
      <c r="G10" s="62">
        <v>41060</v>
      </c>
      <c r="H10" s="62">
        <v>41075</v>
      </c>
      <c r="I10" s="62">
        <v>41121</v>
      </c>
      <c r="J10" s="62">
        <v>41152</v>
      </c>
      <c r="K10" s="62">
        <v>41182</v>
      </c>
      <c r="L10" s="62">
        <v>41213</v>
      </c>
      <c r="M10" s="62">
        <v>41228</v>
      </c>
      <c r="N10" s="3"/>
      <c r="O10" s="3"/>
      <c r="P10" s="3"/>
    </row>
    <row r="11" spans="1:16" ht="25.5" x14ac:dyDescent="0.25">
      <c r="A11" s="298" t="s">
        <v>95</v>
      </c>
      <c r="B11" s="89" t="s">
        <v>52</v>
      </c>
      <c r="C11" s="44">
        <v>500000000</v>
      </c>
      <c r="D11" s="62">
        <v>40999</v>
      </c>
      <c r="E11" s="62">
        <v>41014</v>
      </c>
      <c r="F11" s="62">
        <v>41029</v>
      </c>
      <c r="G11" s="62">
        <v>41060</v>
      </c>
      <c r="H11" s="62">
        <v>41075</v>
      </c>
      <c r="I11" s="62">
        <v>41121</v>
      </c>
      <c r="J11" s="62">
        <v>41152</v>
      </c>
      <c r="K11" s="62">
        <v>41182</v>
      </c>
      <c r="L11" s="62">
        <v>41213</v>
      </c>
      <c r="M11" s="62">
        <v>41228</v>
      </c>
    </row>
    <row r="12" spans="1:16" ht="25.5" x14ac:dyDescent="0.25">
      <c r="A12" s="298" t="s">
        <v>95</v>
      </c>
      <c r="B12" s="89" t="s">
        <v>54</v>
      </c>
      <c r="C12" s="44">
        <v>1650000000</v>
      </c>
      <c r="D12" s="62">
        <v>40999</v>
      </c>
      <c r="E12" s="62">
        <v>41014</v>
      </c>
      <c r="F12" s="62">
        <v>41029</v>
      </c>
      <c r="G12" s="62">
        <v>41060</v>
      </c>
      <c r="H12" s="62">
        <v>41075</v>
      </c>
      <c r="I12" s="62">
        <v>41121</v>
      </c>
      <c r="J12" s="62">
        <v>41152</v>
      </c>
      <c r="K12" s="62">
        <v>41182</v>
      </c>
      <c r="L12" s="62">
        <v>41213</v>
      </c>
      <c r="M12" s="62">
        <v>41228</v>
      </c>
    </row>
    <row r="13" spans="1:16" ht="25.5" x14ac:dyDescent="0.25">
      <c r="A13" s="298" t="s">
        <v>95</v>
      </c>
      <c r="B13" s="89" t="s">
        <v>32</v>
      </c>
      <c r="C13" s="41">
        <v>300000000</v>
      </c>
      <c r="D13" s="62">
        <v>40999</v>
      </c>
      <c r="E13" s="62">
        <v>41014</v>
      </c>
      <c r="F13" s="62">
        <v>41029</v>
      </c>
      <c r="G13" s="62">
        <v>41060</v>
      </c>
      <c r="H13" s="62">
        <v>41075</v>
      </c>
      <c r="I13" s="62">
        <v>41121</v>
      </c>
      <c r="J13" s="62">
        <v>41152</v>
      </c>
      <c r="K13" s="62">
        <v>41182</v>
      </c>
      <c r="L13" s="62">
        <v>41213</v>
      </c>
      <c r="M13" s="62">
        <v>41228</v>
      </c>
    </row>
    <row r="14" spans="1:16" ht="25.5" x14ac:dyDescent="0.25">
      <c r="A14" s="298" t="s">
        <v>95</v>
      </c>
      <c r="B14" s="89" t="s">
        <v>58</v>
      </c>
      <c r="C14" s="53">
        <v>700000000</v>
      </c>
      <c r="D14" s="62">
        <v>40999</v>
      </c>
      <c r="E14" s="62">
        <v>41014</v>
      </c>
      <c r="F14" s="62">
        <v>41029</v>
      </c>
      <c r="G14" s="62">
        <v>41060</v>
      </c>
      <c r="H14" s="62">
        <v>41075</v>
      </c>
      <c r="I14" s="62">
        <v>41121</v>
      </c>
      <c r="J14" s="62">
        <v>41152</v>
      </c>
      <c r="K14" s="62">
        <v>41182</v>
      </c>
      <c r="L14" s="62">
        <v>41213</v>
      </c>
      <c r="M14" s="62">
        <v>41228</v>
      </c>
    </row>
    <row r="15" spans="1:16" ht="25.5" x14ac:dyDescent="0.25">
      <c r="A15" s="298" t="s">
        <v>95</v>
      </c>
      <c r="B15" s="90" t="s">
        <v>19</v>
      </c>
      <c r="C15" s="53">
        <v>500000000</v>
      </c>
      <c r="D15" s="62">
        <v>40999</v>
      </c>
      <c r="E15" s="62">
        <v>41014</v>
      </c>
      <c r="F15" s="62">
        <v>41029</v>
      </c>
      <c r="G15" s="62">
        <v>41060</v>
      </c>
      <c r="H15" s="62">
        <v>41075</v>
      </c>
      <c r="I15" s="62">
        <v>41121</v>
      </c>
      <c r="J15" s="62">
        <v>41152</v>
      </c>
      <c r="K15" s="62">
        <v>41182</v>
      </c>
      <c r="L15" s="62">
        <v>41213</v>
      </c>
      <c r="M15" s="62">
        <v>41228</v>
      </c>
    </row>
    <row r="16" spans="1:16" ht="25.5" x14ac:dyDescent="0.25">
      <c r="A16" s="87" t="s">
        <v>96</v>
      </c>
      <c r="B16" s="87" t="s">
        <v>21</v>
      </c>
      <c r="C16" s="22">
        <v>3500000</v>
      </c>
      <c r="D16" s="62" t="s">
        <v>97</v>
      </c>
      <c r="E16" s="62" t="s">
        <v>97</v>
      </c>
      <c r="F16" s="62" t="s">
        <v>97</v>
      </c>
      <c r="G16" s="62" t="s">
        <v>97</v>
      </c>
      <c r="H16" s="62" t="s">
        <v>97</v>
      </c>
      <c r="I16" s="62" t="s">
        <v>97</v>
      </c>
      <c r="J16" s="62" t="s">
        <v>97</v>
      </c>
      <c r="K16" s="62" t="s">
        <v>97</v>
      </c>
      <c r="L16" s="62" t="s">
        <v>97</v>
      </c>
      <c r="M16" s="62" t="s">
        <v>97</v>
      </c>
    </row>
    <row r="17" spans="1:13" ht="25.5" x14ac:dyDescent="0.25">
      <c r="A17" s="90" t="s">
        <v>98</v>
      </c>
      <c r="B17" s="87" t="s">
        <v>21</v>
      </c>
      <c r="C17" s="22">
        <v>3500000</v>
      </c>
      <c r="D17" s="62" t="s">
        <v>97</v>
      </c>
      <c r="E17" s="62" t="s">
        <v>97</v>
      </c>
      <c r="F17" s="62" t="s">
        <v>97</v>
      </c>
      <c r="G17" s="62" t="s">
        <v>97</v>
      </c>
      <c r="H17" s="62" t="s">
        <v>97</v>
      </c>
      <c r="I17" s="62" t="s">
        <v>97</v>
      </c>
      <c r="J17" s="62" t="s">
        <v>97</v>
      </c>
      <c r="K17" s="62" t="s">
        <v>97</v>
      </c>
      <c r="L17" s="62" t="s">
        <v>97</v>
      </c>
      <c r="M17" s="62" t="s">
        <v>97</v>
      </c>
    </row>
    <row r="18" spans="1:13" ht="25.5" x14ac:dyDescent="0.25">
      <c r="A18" s="90" t="s">
        <v>99</v>
      </c>
      <c r="B18" s="87" t="s">
        <v>39</v>
      </c>
      <c r="C18" s="22">
        <v>900000000</v>
      </c>
      <c r="D18" s="62">
        <v>40999</v>
      </c>
      <c r="E18" s="62">
        <v>41014</v>
      </c>
      <c r="F18" s="62">
        <v>41029</v>
      </c>
      <c r="G18" s="62">
        <v>41060</v>
      </c>
      <c r="H18" s="62">
        <v>41075</v>
      </c>
      <c r="I18" s="62">
        <v>41121</v>
      </c>
      <c r="J18" s="62">
        <v>41152</v>
      </c>
      <c r="K18" s="62">
        <v>41182</v>
      </c>
      <c r="L18" s="62">
        <v>41213</v>
      </c>
      <c r="M18" s="62">
        <v>41228</v>
      </c>
    </row>
    <row r="19" spans="1:13" ht="25.5" x14ac:dyDescent="0.25">
      <c r="A19" s="90" t="s">
        <v>39</v>
      </c>
      <c r="B19" s="87" t="s">
        <v>55</v>
      </c>
      <c r="C19" s="22">
        <v>900000000</v>
      </c>
      <c r="D19" s="62">
        <v>40999</v>
      </c>
      <c r="E19" s="62">
        <v>41014</v>
      </c>
      <c r="F19" s="62">
        <v>41029</v>
      </c>
      <c r="G19" s="62">
        <v>41060</v>
      </c>
      <c r="H19" s="62">
        <v>41075</v>
      </c>
      <c r="I19" s="62">
        <v>41121</v>
      </c>
      <c r="J19" s="62">
        <v>41152</v>
      </c>
      <c r="K19" s="62">
        <v>41182</v>
      </c>
      <c r="L19" s="62">
        <v>41213</v>
      </c>
      <c r="M19" s="62">
        <v>41228</v>
      </c>
    </row>
    <row r="20" spans="1:13" x14ac:dyDescent="0.2">
      <c r="B20" s="36"/>
      <c r="C20" s="38"/>
    </row>
    <row r="21" spans="1:13" x14ac:dyDescent="0.2">
      <c r="B21" s="36"/>
      <c r="C21" s="38"/>
    </row>
    <row r="22" spans="1:13" x14ac:dyDescent="0.2">
      <c r="B22" s="36"/>
      <c r="C22" s="38"/>
    </row>
    <row r="23" spans="1:13" x14ac:dyDescent="0.2">
      <c r="B23" s="36"/>
      <c r="C23" s="38"/>
    </row>
    <row r="24" spans="1:13" x14ac:dyDescent="0.2">
      <c r="B24" s="36"/>
      <c r="C24" s="38"/>
    </row>
    <row r="25" spans="1:13" x14ac:dyDescent="0.2">
      <c r="B25" s="36"/>
      <c r="C25" s="38"/>
    </row>
    <row r="26" spans="1:13" x14ac:dyDescent="0.2">
      <c r="B26" s="36"/>
      <c r="C26" s="38"/>
    </row>
    <row r="27" spans="1:13" x14ac:dyDescent="0.2">
      <c r="B27" s="36"/>
      <c r="C27" s="38"/>
    </row>
    <row r="28" spans="1:13" x14ac:dyDescent="0.2">
      <c r="B28" s="36"/>
      <c r="C28" s="38"/>
    </row>
    <row r="29" spans="1:13" x14ac:dyDescent="0.2">
      <c r="B29" s="36"/>
      <c r="C29" s="38"/>
    </row>
    <row r="30" spans="1:13" x14ac:dyDescent="0.2">
      <c r="B30" s="36"/>
      <c r="C30" s="38"/>
    </row>
    <row r="31" spans="1:13" x14ac:dyDescent="0.2">
      <c r="B31" s="36"/>
      <c r="C31" s="38"/>
    </row>
    <row r="32" spans="1:13" x14ac:dyDescent="0.2">
      <c r="B32" s="36"/>
      <c r="C32" s="38"/>
    </row>
    <row r="33" spans="2:3" s="4" customFormat="1" x14ac:dyDescent="0.25">
      <c r="B33" s="36"/>
      <c r="C33" s="38"/>
    </row>
    <row r="34" spans="2:3" s="4" customFormat="1" x14ac:dyDescent="0.25">
      <c r="B34" s="36"/>
      <c r="C34" s="38"/>
    </row>
    <row r="35" spans="2:3" s="4" customFormat="1" x14ac:dyDescent="0.25">
      <c r="B35" s="36"/>
      <c r="C35" s="38"/>
    </row>
    <row r="36" spans="2:3" s="4" customFormat="1" x14ac:dyDescent="0.25">
      <c r="B36" s="36"/>
      <c r="C36" s="38"/>
    </row>
    <row r="37" spans="2:3" s="4" customFormat="1" x14ac:dyDescent="0.25">
      <c r="B37" s="36"/>
      <c r="C37" s="38"/>
    </row>
    <row r="38" spans="2:3" s="4" customFormat="1" x14ac:dyDescent="0.25">
      <c r="B38" s="5"/>
      <c r="C38" s="38"/>
    </row>
  </sheetData>
  <mergeCells count="6">
    <mergeCell ref="F8:G8"/>
    <mergeCell ref="A2:M2"/>
    <mergeCell ref="A3:M3"/>
    <mergeCell ref="A4:M4"/>
    <mergeCell ref="D6:I6"/>
    <mergeCell ref="J6:M6"/>
  </mergeCells>
  <dataValidations count="1">
    <dataValidation type="list" allowBlank="1" showInputMessage="1" showErrorMessage="1" sqref="J983054:L983056 J65550:L65552 J131086:L131088 J196622:L196624 J262158:L262160 J327694:L327696 J393230:L393232 J458766:L458768 J524302:L524304 J589838:L589840 J655374:L655376 J720910:L720912 J786446:L786448 J851982:L851984 J917518:L917520">
      <formula1>#REF!</formula1>
    </dataValidation>
  </dataValidations>
  <pageMargins left="0" right="0.11811023622047245" top="0.55118110236220474" bottom="0.55118110236220474" header="0.31496062992125984" footer="0.31496062992125984"/>
  <pageSetup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workbookViewId="0">
      <selection activeCell="N10" sqref="N10"/>
    </sheetView>
  </sheetViews>
  <sheetFormatPr baseColWidth="10" defaultRowHeight="12.75" x14ac:dyDescent="0.25"/>
  <cols>
    <col min="1" max="1" width="63.7109375" style="4" customWidth="1"/>
    <col min="2" max="2" width="20.7109375" style="300" customWidth="1"/>
    <col min="3" max="3" width="18.7109375" style="6" customWidth="1"/>
    <col min="4" max="4" width="13.7109375" style="4" customWidth="1"/>
    <col min="5" max="5" width="13.7109375" style="7" customWidth="1"/>
    <col min="6" max="7" width="13.7109375" style="4" customWidth="1"/>
    <col min="8" max="218" width="11.42578125" style="4"/>
    <col min="219" max="219" width="62.85546875" style="4" customWidth="1"/>
    <col min="220" max="220" width="22.28515625" style="4" customWidth="1"/>
    <col min="221" max="221" width="18.140625" style="4" customWidth="1"/>
    <col min="222" max="222" width="16.85546875" style="4" customWidth="1"/>
    <col min="223" max="223" width="13.42578125" style="4" customWidth="1"/>
    <col min="224" max="224" width="11.7109375" style="4" customWidth="1"/>
    <col min="225" max="225" width="13" style="4" customWidth="1"/>
    <col min="226" max="226" width="13.42578125" style="4" bestFit="1" customWidth="1"/>
    <col min="227" max="474" width="11.42578125" style="4"/>
    <col min="475" max="475" width="62.85546875" style="4" customWidth="1"/>
    <col min="476" max="476" width="22.28515625" style="4" customWidth="1"/>
    <col min="477" max="477" width="18.140625" style="4" customWidth="1"/>
    <col min="478" max="478" width="16.85546875" style="4" customWidth="1"/>
    <col min="479" max="479" width="13.42578125" style="4" customWidth="1"/>
    <col min="480" max="480" width="11.7109375" style="4" customWidth="1"/>
    <col min="481" max="481" width="13" style="4" customWidth="1"/>
    <col min="482" max="482" width="13.42578125" style="4" bestFit="1" customWidth="1"/>
    <col min="483" max="730" width="11.42578125" style="4"/>
    <col min="731" max="731" width="62.85546875" style="4" customWidth="1"/>
    <col min="732" max="732" width="22.28515625" style="4" customWidth="1"/>
    <col min="733" max="733" width="18.140625" style="4" customWidth="1"/>
    <col min="734" max="734" width="16.85546875" style="4" customWidth="1"/>
    <col min="735" max="735" width="13.42578125" style="4" customWidth="1"/>
    <col min="736" max="736" width="11.7109375" style="4" customWidth="1"/>
    <col min="737" max="737" width="13" style="4" customWidth="1"/>
    <col min="738" max="738" width="13.42578125" style="4" bestFit="1" customWidth="1"/>
    <col min="739" max="986" width="11.42578125" style="4"/>
    <col min="987" max="987" width="62.85546875" style="4" customWidth="1"/>
    <col min="988" max="988" width="22.28515625" style="4" customWidth="1"/>
    <col min="989" max="989" width="18.140625" style="4" customWidth="1"/>
    <col min="990" max="990" width="16.85546875" style="4" customWidth="1"/>
    <col min="991" max="991" width="13.42578125" style="4" customWidth="1"/>
    <col min="992" max="992" width="11.7109375" style="4" customWidth="1"/>
    <col min="993" max="993" width="13" style="4" customWidth="1"/>
    <col min="994" max="994" width="13.42578125" style="4" bestFit="1" customWidth="1"/>
    <col min="995" max="1242" width="11.42578125" style="4"/>
    <col min="1243" max="1243" width="62.85546875" style="4" customWidth="1"/>
    <col min="1244" max="1244" width="22.28515625" style="4" customWidth="1"/>
    <col min="1245" max="1245" width="18.140625" style="4" customWidth="1"/>
    <col min="1246" max="1246" width="16.85546875" style="4" customWidth="1"/>
    <col min="1247" max="1247" width="13.42578125" style="4" customWidth="1"/>
    <col min="1248" max="1248" width="11.7109375" style="4" customWidth="1"/>
    <col min="1249" max="1249" width="13" style="4" customWidth="1"/>
    <col min="1250" max="1250" width="13.42578125" style="4" bestFit="1" customWidth="1"/>
    <col min="1251" max="1498" width="11.42578125" style="4"/>
    <col min="1499" max="1499" width="62.85546875" style="4" customWidth="1"/>
    <col min="1500" max="1500" width="22.28515625" style="4" customWidth="1"/>
    <col min="1501" max="1501" width="18.140625" style="4" customWidth="1"/>
    <col min="1502" max="1502" width="16.85546875" style="4" customWidth="1"/>
    <col min="1503" max="1503" width="13.42578125" style="4" customWidth="1"/>
    <col min="1504" max="1504" width="11.7109375" style="4" customWidth="1"/>
    <col min="1505" max="1505" width="13" style="4" customWidth="1"/>
    <col min="1506" max="1506" width="13.42578125" style="4" bestFit="1" customWidth="1"/>
    <col min="1507" max="1754" width="11.42578125" style="4"/>
    <col min="1755" max="1755" width="62.85546875" style="4" customWidth="1"/>
    <col min="1756" max="1756" width="22.28515625" style="4" customWidth="1"/>
    <col min="1757" max="1757" width="18.140625" style="4" customWidth="1"/>
    <col min="1758" max="1758" width="16.85546875" style="4" customWidth="1"/>
    <col min="1759" max="1759" width="13.42578125" style="4" customWidth="1"/>
    <col min="1760" max="1760" width="11.7109375" style="4" customWidth="1"/>
    <col min="1761" max="1761" width="13" style="4" customWidth="1"/>
    <col min="1762" max="1762" width="13.42578125" style="4" bestFit="1" customWidth="1"/>
    <col min="1763" max="2010" width="11.42578125" style="4"/>
    <col min="2011" max="2011" width="62.85546875" style="4" customWidth="1"/>
    <col min="2012" max="2012" width="22.28515625" style="4" customWidth="1"/>
    <col min="2013" max="2013" width="18.140625" style="4" customWidth="1"/>
    <col min="2014" max="2014" width="16.85546875" style="4" customWidth="1"/>
    <col min="2015" max="2015" width="13.42578125" style="4" customWidth="1"/>
    <col min="2016" max="2016" width="11.7109375" style="4" customWidth="1"/>
    <col min="2017" max="2017" width="13" style="4" customWidth="1"/>
    <col min="2018" max="2018" width="13.42578125" style="4" bestFit="1" customWidth="1"/>
    <col min="2019" max="2266" width="11.42578125" style="4"/>
    <col min="2267" max="2267" width="62.85546875" style="4" customWidth="1"/>
    <col min="2268" max="2268" width="22.28515625" style="4" customWidth="1"/>
    <col min="2269" max="2269" width="18.140625" style="4" customWidth="1"/>
    <col min="2270" max="2270" width="16.85546875" style="4" customWidth="1"/>
    <col min="2271" max="2271" width="13.42578125" style="4" customWidth="1"/>
    <col min="2272" max="2272" width="11.7109375" style="4" customWidth="1"/>
    <col min="2273" max="2273" width="13" style="4" customWidth="1"/>
    <col min="2274" max="2274" width="13.42578125" style="4" bestFit="1" customWidth="1"/>
    <col min="2275" max="2522" width="11.42578125" style="4"/>
    <col min="2523" max="2523" width="62.85546875" style="4" customWidth="1"/>
    <col min="2524" max="2524" width="22.28515625" style="4" customWidth="1"/>
    <col min="2525" max="2525" width="18.140625" style="4" customWidth="1"/>
    <col min="2526" max="2526" width="16.85546875" style="4" customWidth="1"/>
    <col min="2527" max="2527" width="13.42578125" style="4" customWidth="1"/>
    <col min="2528" max="2528" width="11.7109375" style="4" customWidth="1"/>
    <col min="2529" max="2529" width="13" style="4" customWidth="1"/>
    <col min="2530" max="2530" width="13.42578125" style="4" bestFit="1" customWidth="1"/>
    <col min="2531" max="2778" width="11.42578125" style="4"/>
    <col min="2779" max="2779" width="62.85546875" style="4" customWidth="1"/>
    <col min="2780" max="2780" width="22.28515625" style="4" customWidth="1"/>
    <col min="2781" max="2781" width="18.140625" style="4" customWidth="1"/>
    <col min="2782" max="2782" width="16.85546875" style="4" customWidth="1"/>
    <col min="2783" max="2783" width="13.42578125" style="4" customWidth="1"/>
    <col min="2784" max="2784" width="11.7109375" style="4" customWidth="1"/>
    <col min="2785" max="2785" width="13" style="4" customWidth="1"/>
    <col min="2786" max="2786" width="13.42578125" style="4" bestFit="1" customWidth="1"/>
    <col min="2787" max="3034" width="11.42578125" style="4"/>
    <col min="3035" max="3035" width="62.85546875" style="4" customWidth="1"/>
    <col min="3036" max="3036" width="22.28515625" style="4" customWidth="1"/>
    <col min="3037" max="3037" width="18.140625" style="4" customWidth="1"/>
    <col min="3038" max="3038" width="16.85546875" style="4" customWidth="1"/>
    <col min="3039" max="3039" width="13.42578125" style="4" customWidth="1"/>
    <col min="3040" max="3040" width="11.7109375" style="4" customWidth="1"/>
    <col min="3041" max="3041" width="13" style="4" customWidth="1"/>
    <col min="3042" max="3042" width="13.42578125" style="4" bestFit="1" customWidth="1"/>
    <col min="3043" max="3290" width="11.42578125" style="4"/>
    <col min="3291" max="3291" width="62.85546875" style="4" customWidth="1"/>
    <col min="3292" max="3292" width="22.28515625" style="4" customWidth="1"/>
    <col min="3293" max="3293" width="18.140625" style="4" customWidth="1"/>
    <col min="3294" max="3294" width="16.85546875" style="4" customWidth="1"/>
    <col min="3295" max="3295" width="13.42578125" style="4" customWidth="1"/>
    <col min="3296" max="3296" width="11.7109375" style="4" customWidth="1"/>
    <col min="3297" max="3297" width="13" style="4" customWidth="1"/>
    <col min="3298" max="3298" width="13.42578125" style="4" bestFit="1" customWidth="1"/>
    <col min="3299" max="3546" width="11.42578125" style="4"/>
    <col min="3547" max="3547" width="62.85546875" style="4" customWidth="1"/>
    <col min="3548" max="3548" width="22.28515625" style="4" customWidth="1"/>
    <col min="3549" max="3549" width="18.140625" style="4" customWidth="1"/>
    <col min="3550" max="3550" width="16.85546875" style="4" customWidth="1"/>
    <col min="3551" max="3551" width="13.42578125" style="4" customWidth="1"/>
    <col min="3552" max="3552" width="11.7109375" style="4" customWidth="1"/>
    <col min="3553" max="3553" width="13" style="4" customWidth="1"/>
    <col min="3554" max="3554" width="13.42578125" style="4" bestFit="1" customWidth="1"/>
    <col min="3555" max="3802" width="11.42578125" style="4"/>
    <col min="3803" max="3803" width="62.85546875" style="4" customWidth="1"/>
    <col min="3804" max="3804" width="22.28515625" style="4" customWidth="1"/>
    <col min="3805" max="3805" width="18.140625" style="4" customWidth="1"/>
    <col min="3806" max="3806" width="16.85546875" style="4" customWidth="1"/>
    <col min="3807" max="3807" width="13.42578125" style="4" customWidth="1"/>
    <col min="3808" max="3808" width="11.7109375" style="4" customWidth="1"/>
    <col min="3809" max="3809" width="13" style="4" customWidth="1"/>
    <col min="3810" max="3810" width="13.42578125" style="4" bestFit="1" customWidth="1"/>
    <col min="3811" max="4058" width="11.42578125" style="4"/>
    <col min="4059" max="4059" width="62.85546875" style="4" customWidth="1"/>
    <col min="4060" max="4060" width="22.28515625" style="4" customWidth="1"/>
    <col min="4061" max="4061" width="18.140625" style="4" customWidth="1"/>
    <col min="4062" max="4062" width="16.85546875" style="4" customWidth="1"/>
    <col min="4063" max="4063" width="13.42578125" style="4" customWidth="1"/>
    <col min="4064" max="4064" width="11.7109375" style="4" customWidth="1"/>
    <col min="4065" max="4065" width="13" style="4" customWidth="1"/>
    <col min="4066" max="4066" width="13.42578125" style="4" bestFit="1" customWidth="1"/>
    <col min="4067" max="4314" width="11.42578125" style="4"/>
    <col min="4315" max="4315" width="62.85546875" style="4" customWidth="1"/>
    <col min="4316" max="4316" width="22.28515625" style="4" customWidth="1"/>
    <col min="4317" max="4317" width="18.140625" style="4" customWidth="1"/>
    <col min="4318" max="4318" width="16.85546875" style="4" customWidth="1"/>
    <col min="4319" max="4319" width="13.42578125" style="4" customWidth="1"/>
    <col min="4320" max="4320" width="11.7109375" style="4" customWidth="1"/>
    <col min="4321" max="4321" width="13" style="4" customWidth="1"/>
    <col min="4322" max="4322" width="13.42578125" style="4" bestFit="1" customWidth="1"/>
    <col min="4323" max="4570" width="11.42578125" style="4"/>
    <col min="4571" max="4571" width="62.85546875" style="4" customWidth="1"/>
    <col min="4572" max="4572" width="22.28515625" style="4" customWidth="1"/>
    <col min="4573" max="4573" width="18.140625" style="4" customWidth="1"/>
    <col min="4574" max="4574" width="16.85546875" style="4" customWidth="1"/>
    <col min="4575" max="4575" width="13.42578125" style="4" customWidth="1"/>
    <col min="4576" max="4576" width="11.7109375" style="4" customWidth="1"/>
    <col min="4577" max="4577" width="13" style="4" customWidth="1"/>
    <col min="4578" max="4578" width="13.42578125" style="4" bestFit="1" customWidth="1"/>
    <col min="4579" max="4826" width="11.42578125" style="4"/>
    <col min="4827" max="4827" width="62.85546875" style="4" customWidth="1"/>
    <col min="4828" max="4828" width="22.28515625" style="4" customWidth="1"/>
    <col min="4829" max="4829" width="18.140625" style="4" customWidth="1"/>
    <col min="4830" max="4830" width="16.85546875" style="4" customWidth="1"/>
    <col min="4831" max="4831" width="13.42578125" style="4" customWidth="1"/>
    <col min="4832" max="4832" width="11.7109375" style="4" customWidth="1"/>
    <col min="4833" max="4833" width="13" style="4" customWidth="1"/>
    <col min="4834" max="4834" width="13.42578125" style="4" bestFit="1" customWidth="1"/>
    <col min="4835" max="5082" width="11.42578125" style="4"/>
    <col min="5083" max="5083" width="62.85546875" style="4" customWidth="1"/>
    <col min="5084" max="5084" width="22.28515625" style="4" customWidth="1"/>
    <col min="5085" max="5085" width="18.140625" style="4" customWidth="1"/>
    <col min="5086" max="5086" width="16.85546875" style="4" customWidth="1"/>
    <col min="5087" max="5087" width="13.42578125" style="4" customWidth="1"/>
    <col min="5088" max="5088" width="11.7109375" style="4" customWidth="1"/>
    <col min="5089" max="5089" width="13" style="4" customWidth="1"/>
    <col min="5090" max="5090" width="13.42578125" style="4" bestFit="1" customWidth="1"/>
    <col min="5091" max="5338" width="11.42578125" style="4"/>
    <col min="5339" max="5339" width="62.85546875" style="4" customWidth="1"/>
    <col min="5340" max="5340" width="22.28515625" style="4" customWidth="1"/>
    <col min="5341" max="5341" width="18.140625" style="4" customWidth="1"/>
    <col min="5342" max="5342" width="16.85546875" style="4" customWidth="1"/>
    <col min="5343" max="5343" width="13.42578125" style="4" customWidth="1"/>
    <col min="5344" max="5344" width="11.7109375" style="4" customWidth="1"/>
    <col min="5345" max="5345" width="13" style="4" customWidth="1"/>
    <col min="5346" max="5346" width="13.42578125" style="4" bestFit="1" customWidth="1"/>
    <col min="5347" max="5594" width="11.42578125" style="4"/>
    <col min="5595" max="5595" width="62.85546875" style="4" customWidth="1"/>
    <col min="5596" max="5596" width="22.28515625" style="4" customWidth="1"/>
    <col min="5597" max="5597" width="18.140625" style="4" customWidth="1"/>
    <col min="5598" max="5598" width="16.85546875" style="4" customWidth="1"/>
    <col min="5599" max="5599" width="13.42578125" style="4" customWidth="1"/>
    <col min="5600" max="5600" width="11.7109375" style="4" customWidth="1"/>
    <col min="5601" max="5601" width="13" style="4" customWidth="1"/>
    <col min="5602" max="5602" width="13.42578125" style="4" bestFit="1" customWidth="1"/>
    <col min="5603" max="5850" width="11.42578125" style="4"/>
    <col min="5851" max="5851" width="62.85546875" style="4" customWidth="1"/>
    <col min="5852" max="5852" width="22.28515625" style="4" customWidth="1"/>
    <col min="5853" max="5853" width="18.140625" style="4" customWidth="1"/>
    <col min="5854" max="5854" width="16.85546875" style="4" customWidth="1"/>
    <col min="5855" max="5855" width="13.42578125" style="4" customWidth="1"/>
    <col min="5856" max="5856" width="11.7109375" style="4" customWidth="1"/>
    <col min="5857" max="5857" width="13" style="4" customWidth="1"/>
    <col min="5858" max="5858" width="13.42578125" style="4" bestFit="1" customWidth="1"/>
    <col min="5859" max="6106" width="11.42578125" style="4"/>
    <col min="6107" max="6107" width="62.85546875" style="4" customWidth="1"/>
    <col min="6108" max="6108" width="22.28515625" style="4" customWidth="1"/>
    <col min="6109" max="6109" width="18.140625" style="4" customWidth="1"/>
    <col min="6110" max="6110" width="16.85546875" style="4" customWidth="1"/>
    <col min="6111" max="6111" width="13.42578125" style="4" customWidth="1"/>
    <col min="6112" max="6112" width="11.7109375" style="4" customWidth="1"/>
    <col min="6113" max="6113" width="13" style="4" customWidth="1"/>
    <col min="6114" max="6114" width="13.42578125" style="4" bestFit="1" customWidth="1"/>
    <col min="6115" max="6362" width="11.42578125" style="4"/>
    <col min="6363" max="6363" width="62.85546875" style="4" customWidth="1"/>
    <col min="6364" max="6364" width="22.28515625" style="4" customWidth="1"/>
    <col min="6365" max="6365" width="18.140625" style="4" customWidth="1"/>
    <col min="6366" max="6366" width="16.85546875" style="4" customWidth="1"/>
    <col min="6367" max="6367" width="13.42578125" style="4" customWidth="1"/>
    <col min="6368" max="6368" width="11.7109375" style="4" customWidth="1"/>
    <col min="6369" max="6369" width="13" style="4" customWidth="1"/>
    <col min="6370" max="6370" width="13.42578125" style="4" bestFit="1" customWidth="1"/>
    <col min="6371" max="6618" width="11.42578125" style="4"/>
    <col min="6619" max="6619" width="62.85546875" style="4" customWidth="1"/>
    <col min="6620" max="6620" width="22.28515625" style="4" customWidth="1"/>
    <col min="6621" max="6621" width="18.140625" style="4" customWidth="1"/>
    <col min="6622" max="6622" width="16.85546875" style="4" customWidth="1"/>
    <col min="6623" max="6623" width="13.42578125" style="4" customWidth="1"/>
    <col min="6624" max="6624" width="11.7109375" style="4" customWidth="1"/>
    <col min="6625" max="6625" width="13" style="4" customWidth="1"/>
    <col min="6626" max="6626" width="13.42578125" style="4" bestFit="1" customWidth="1"/>
    <col min="6627" max="6874" width="11.42578125" style="4"/>
    <col min="6875" max="6875" width="62.85546875" style="4" customWidth="1"/>
    <col min="6876" max="6876" width="22.28515625" style="4" customWidth="1"/>
    <col min="6877" max="6877" width="18.140625" style="4" customWidth="1"/>
    <col min="6878" max="6878" width="16.85546875" style="4" customWidth="1"/>
    <col min="6879" max="6879" width="13.42578125" style="4" customWidth="1"/>
    <col min="6880" max="6880" width="11.7109375" style="4" customWidth="1"/>
    <col min="6881" max="6881" width="13" style="4" customWidth="1"/>
    <col min="6882" max="6882" width="13.42578125" style="4" bestFit="1" customWidth="1"/>
    <col min="6883" max="7130" width="11.42578125" style="4"/>
    <col min="7131" max="7131" width="62.85546875" style="4" customWidth="1"/>
    <col min="7132" max="7132" width="22.28515625" style="4" customWidth="1"/>
    <col min="7133" max="7133" width="18.140625" style="4" customWidth="1"/>
    <col min="7134" max="7134" width="16.85546875" style="4" customWidth="1"/>
    <col min="7135" max="7135" width="13.42578125" style="4" customWidth="1"/>
    <col min="7136" max="7136" width="11.7109375" style="4" customWidth="1"/>
    <col min="7137" max="7137" width="13" style="4" customWidth="1"/>
    <col min="7138" max="7138" width="13.42578125" style="4" bestFit="1" customWidth="1"/>
    <col min="7139" max="7386" width="11.42578125" style="4"/>
    <col min="7387" max="7387" width="62.85546875" style="4" customWidth="1"/>
    <col min="7388" max="7388" width="22.28515625" style="4" customWidth="1"/>
    <col min="7389" max="7389" width="18.140625" style="4" customWidth="1"/>
    <col min="7390" max="7390" width="16.85546875" style="4" customWidth="1"/>
    <col min="7391" max="7391" width="13.42578125" style="4" customWidth="1"/>
    <col min="7392" max="7392" width="11.7109375" style="4" customWidth="1"/>
    <col min="7393" max="7393" width="13" style="4" customWidth="1"/>
    <col min="7394" max="7394" width="13.42578125" style="4" bestFit="1" customWidth="1"/>
    <col min="7395" max="7642" width="11.42578125" style="4"/>
    <col min="7643" max="7643" width="62.85546875" style="4" customWidth="1"/>
    <col min="7644" max="7644" width="22.28515625" style="4" customWidth="1"/>
    <col min="7645" max="7645" width="18.140625" style="4" customWidth="1"/>
    <col min="7646" max="7646" width="16.85546875" style="4" customWidth="1"/>
    <col min="7647" max="7647" width="13.42578125" style="4" customWidth="1"/>
    <col min="7648" max="7648" width="11.7109375" style="4" customWidth="1"/>
    <col min="7649" max="7649" width="13" style="4" customWidth="1"/>
    <col min="7650" max="7650" width="13.42578125" style="4" bestFit="1" customWidth="1"/>
    <col min="7651" max="7898" width="11.42578125" style="4"/>
    <col min="7899" max="7899" width="62.85546875" style="4" customWidth="1"/>
    <col min="7900" max="7900" width="22.28515625" style="4" customWidth="1"/>
    <col min="7901" max="7901" width="18.140625" style="4" customWidth="1"/>
    <col min="7902" max="7902" width="16.85546875" style="4" customWidth="1"/>
    <col min="7903" max="7903" width="13.42578125" style="4" customWidth="1"/>
    <col min="7904" max="7904" width="11.7109375" style="4" customWidth="1"/>
    <col min="7905" max="7905" width="13" style="4" customWidth="1"/>
    <col min="7906" max="7906" width="13.42578125" style="4" bestFit="1" customWidth="1"/>
    <col min="7907" max="8154" width="11.42578125" style="4"/>
    <col min="8155" max="8155" width="62.85546875" style="4" customWidth="1"/>
    <col min="8156" max="8156" width="22.28515625" style="4" customWidth="1"/>
    <col min="8157" max="8157" width="18.140625" style="4" customWidth="1"/>
    <col min="8158" max="8158" width="16.85546875" style="4" customWidth="1"/>
    <col min="8159" max="8159" width="13.42578125" style="4" customWidth="1"/>
    <col min="8160" max="8160" width="11.7109375" style="4" customWidth="1"/>
    <col min="8161" max="8161" width="13" style="4" customWidth="1"/>
    <col min="8162" max="8162" width="13.42578125" style="4" bestFit="1" customWidth="1"/>
    <col min="8163" max="8410" width="11.42578125" style="4"/>
    <col min="8411" max="8411" width="62.85546875" style="4" customWidth="1"/>
    <col min="8412" max="8412" width="22.28515625" style="4" customWidth="1"/>
    <col min="8413" max="8413" width="18.140625" style="4" customWidth="1"/>
    <col min="8414" max="8414" width="16.85546875" style="4" customWidth="1"/>
    <col min="8415" max="8415" width="13.42578125" style="4" customWidth="1"/>
    <col min="8416" max="8416" width="11.7109375" style="4" customWidth="1"/>
    <col min="8417" max="8417" width="13" style="4" customWidth="1"/>
    <col min="8418" max="8418" width="13.42578125" style="4" bestFit="1" customWidth="1"/>
    <col min="8419" max="8666" width="11.42578125" style="4"/>
    <col min="8667" max="8667" width="62.85546875" style="4" customWidth="1"/>
    <col min="8668" max="8668" width="22.28515625" style="4" customWidth="1"/>
    <col min="8669" max="8669" width="18.140625" style="4" customWidth="1"/>
    <col min="8670" max="8670" width="16.85546875" style="4" customWidth="1"/>
    <col min="8671" max="8671" width="13.42578125" style="4" customWidth="1"/>
    <col min="8672" max="8672" width="11.7109375" style="4" customWidth="1"/>
    <col min="8673" max="8673" width="13" style="4" customWidth="1"/>
    <col min="8674" max="8674" width="13.42578125" style="4" bestFit="1" customWidth="1"/>
    <col min="8675" max="8922" width="11.42578125" style="4"/>
    <col min="8923" max="8923" width="62.85546875" style="4" customWidth="1"/>
    <col min="8924" max="8924" width="22.28515625" style="4" customWidth="1"/>
    <col min="8925" max="8925" width="18.140625" style="4" customWidth="1"/>
    <col min="8926" max="8926" width="16.85546875" style="4" customWidth="1"/>
    <col min="8927" max="8927" width="13.42578125" style="4" customWidth="1"/>
    <col min="8928" max="8928" width="11.7109375" style="4" customWidth="1"/>
    <col min="8929" max="8929" width="13" style="4" customWidth="1"/>
    <col min="8930" max="8930" width="13.42578125" style="4" bestFit="1" customWidth="1"/>
    <col min="8931" max="9178" width="11.42578125" style="4"/>
    <col min="9179" max="9179" width="62.85546875" style="4" customWidth="1"/>
    <col min="9180" max="9180" width="22.28515625" style="4" customWidth="1"/>
    <col min="9181" max="9181" width="18.140625" style="4" customWidth="1"/>
    <col min="9182" max="9182" width="16.85546875" style="4" customWidth="1"/>
    <col min="9183" max="9183" width="13.42578125" style="4" customWidth="1"/>
    <col min="9184" max="9184" width="11.7109375" style="4" customWidth="1"/>
    <col min="9185" max="9185" width="13" style="4" customWidth="1"/>
    <col min="9186" max="9186" width="13.42578125" style="4" bestFit="1" customWidth="1"/>
    <col min="9187" max="9434" width="11.42578125" style="4"/>
    <col min="9435" max="9435" width="62.85546875" style="4" customWidth="1"/>
    <col min="9436" max="9436" width="22.28515625" style="4" customWidth="1"/>
    <col min="9437" max="9437" width="18.140625" style="4" customWidth="1"/>
    <col min="9438" max="9438" width="16.85546875" style="4" customWidth="1"/>
    <col min="9439" max="9439" width="13.42578125" style="4" customWidth="1"/>
    <col min="9440" max="9440" width="11.7109375" style="4" customWidth="1"/>
    <col min="9441" max="9441" width="13" style="4" customWidth="1"/>
    <col min="9442" max="9442" width="13.42578125" style="4" bestFit="1" customWidth="1"/>
    <col min="9443" max="9690" width="11.42578125" style="4"/>
    <col min="9691" max="9691" width="62.85546875" style="4" customWidth="1"/>
    <col min="9692" max="9692" width="22.28515625" style="4" customWidth="1"/>
    <col min="9693" max="9693" width="18.140625" style="4" customWidth="1"/>
    <col min="9694" max="9694" width="16.85546875" style="4" customWidth="1"/>
    <col min="9695" max="9695" width="13.42578125" style="4" customWidth="1"/>
    <col min="9696" max="9696" width="11.7109375" style="4" customWidth="1"/>
    <col min="9697" max="9697" width="13" style="4" customWidth="1"/>
    <col min="9698" max="9698" width="13.42578125" style="4" bestFit="1" customWidth="1"/>
    <col min="9699" max="9946" width="11.42578125" style="4"/>
    <col min="9947" max="9947" width="62.85546875" style="4" customWidth="1"/>
    <col min="9948" max="9948" width="22.28515625" style="4" customWidth="1"/>
    <col min="9949" max="9949" width="18.140625" style="4" customWidth="1"/>
    <col min="9950" max="9950" width="16.85546875" style="4" customWidth="1"/>
    <col min="9951" max="9951" width="13.42578125" style="4" customWidth="1"/>
    <col min="9952" max="9952" width="11.7109375" style="4" customWidth="1"/>
    <col min="9953" max="9953" width="13" style="4" customWidth="1"/>
    <col min="9954" max="9954" width="13.42578125" style="4" bestFit="1" customWidth="1"/>
    <col min="9955" max="10202" width="11.42578125" style="4"/>
    <col min="10203" max="10203" width="62.85546875" style="4" customWidth="1"/>
    <col min="10204" max="10204" width="22.28515625" style="4" customWidth="1"/>
    <col min="10205" max="10205" width="18.140625" style="4" customWidth="1"/>
    <col min="10206" max="10206" width="16.85546875" style="4" customWidth="1"/>
    <col min="10207" max="10207" width="13.42578125" style="4" customWidth="1"/>
    <col min="10208" max="10208" width="11.7109375" style="4" customWidth="1"/>
    <col min="10209" max="10209" width="13" style="4" customWidth="1"/>
    <col min="10210" max="10210" width="13.42578125" style="4" bestFit="1" customWidth="1"/>
    <col min="10211" max="10458" width="11.42578125" style="4"/>
    <col min="10459" max="10459" width="62.85546875" style="4" customWidth="1"/>
    <col min="10460" max="10460" width="22.28515625" style="4" customWidth="1"/>
    <col min="10461" max="10461" width="18.140625" style="4" customWidth="1"/>
    <col min="10462" max="10462" width="16.85546875" style="4" customWidth="1"/>
    <col min="10463" max="10463" width="13.42578125" style="4" customWidth="1"/>
    <col min="10464" max="10464" width="11.7109375" style="4" customWidth="1"/>
    <col min="10465" max="10465" width="13" style="4" customWidth="1"/>
    <col min="10466" max="10466" width="13.42578125" style="4" bestFit="1" customWidth="1"/>
    <col min="10467" max="10714" width="11.42578125" style="4"/>
    <col min="10715" max="10715" width="62.85546875" style="4" customWidth="1"/>
    <col min="10716" max="10716" width="22.28515625" style="4" customWidth="1"/>
    <col min="10717" max="10717" width="18.140625" style="4" customWidth="1"/>
    <col min="10718" max="10718" width="16.85546875" style="4" customWidth="1"/>
    <col min="10719" max="10719" width="13.42578125" style="4" customWidth="1"/>
    <col min="10720" max="10720" width="11.7109375" style="4" customWidth="1"/>
    <col min="10721" max="10721" width="13" style="4" customWidth="1"/>
    <col min="10722" max="10722" width="13.42578125" style="4" bestFit="1" customWidth="1"/>
    <col min="10723" max="10970" width="11.42578125" style="4"/>
    <col min="10971" max="10971" width="62.85546875" style="4" customWidth="1"/>
    <col min="10972" max="10972" width="22.28515625" style="4" customWidth="1"/>
    <col min="10973" max="10973" width="18.140625" style="4" customWidth="1"/>
    <col min="10974" max="10974" width="16.85546875" style="4" customWidth="1"/>
    <col min="10975" max="10975" width="13.42578125" style="4" customWidth="1"/>
    <col min="10976" max="10976" width="11.7109375" style="4" customWidth="1"/>
    <col min="10977" max="10977" width="13" style="4" customWidth="1"/>
    <col min="10978" max="10978" width="13.42578125" style="4" bestFit="1" customWidth="1"/>
    <col min="10979" max="11226" width="11.42578125" style="4"/>
    <col min="11227" max="11227" width="62.85546875" style="4" customWidth="1"/>
    <col min="11228" max="11228" width="22.28515625" style="4" customWidth="1"/>
    <col min="11229" max="11229" width="18.140625" style="4" customWidth="1"/>
    <col min="11230" max="11230" width="16.85546875" style="4" customWidth="1"/>
    <col min="11231" max="11231" width="13.42578125" style="4" customWidth="1"/>
    <col min="11232" max="11232" width="11.7109375" style="4" customWidth="1"/>
    <col min="11233" max="11233" width="13" style="4" customWidth="1"/>
    <col min="11234" max="11234" width="13.42578125" style="4" bestFit="1" customWidth="1"/>
    <col min="11235" max="11482" width="11.42578125" style="4"/>
    <col min="11483" max="11483" width="62.85546875" style="4" customWidth="1"/>
    <col min="11484" max="11484" width="22.28515625" style="4" customWidth="1"/>
    <col min="11485" max="11485" width="18.140625" style="4" customWidth="1"/>
    <col min="11486" max="11486" width="16.85546875" style="4" customWidth="1"/>
    <col min="11487" max="11487" width="13.42578125" style="4" customWidth="1"/>
    <col min="11488" max="11488" width="11.7109375" style="4" customWidth="1"/>
    <col min="11489" max="11489" width="13" style="4" customWidth="1"/>
    <col min="11490" max="11490" width="13.42578125" style="4" bestFit="1" customWidth="1"/>
    <col min="11491" max="11738" width="11.42578125" style="4"/>
    <col min="11739" max="11739" width="62.85546875" style="4" customWidth="1"/>
    <col min="11740" max="11740" width="22.28515625" style="4" customWidth="1"/>
    <col min="11741" max="11741" width="18.140625" style="4" customWidth="1"/>
    <col min="11742" max="11742" width="16.85546875" style="4" customWidth="1"/>
    <col min="11743" max="11743" width="13.42578125" style="4" customWidth="1"/>
    <col min="11744" max="11744" width="11.7109375" style="4" customWidth="1"/>
    <col min="11745" max="11745" width="13" style="4" customWidth="1"/>
    <col min="11746" max="11746" width="13.42578125" style="4" bestFit="1" customWidth="1"/>
    <col min="11747" max="11994" width="11.42578125" style="4"/>
    <col min="11995" max="11995" width="62.85546875" style="4" customWidth="1"/>
    <col min="11996" max="11996" width="22.28515625" style="4" customWidth="1"/>
    <col min="11997" max="11997" width="18.140625" style="4" customWidth="1"/>
    <col min="11998" max="11998" width="16.85546875" style="4" customWidth="1"/>
    <col min="11999" max="11999" width="13.42578125" style="4" customWidth="1"/>
    <col min="12000" max="12000" width="11.7109375" style="4" customWidth="1"/>
    <col min="12001" max="12001" width="13" style="4" customWidth="1"/>
    <col min="12002" max="12002" width="13.42578125" style="4" bestFit="1" customWidth="1"/>
    <col min="12003" max="12250" width="11.42578125" style="4"/>
    <col min="12251" max="12251" width="62.85546875" style="4" customWidth="1"/>
    <col min="12252" max="12252" width="22.28515625" style="4" customWidth="1"/>
    <col min="12253" max="12253" width="18.140625" style="4" customWidth="1"/>
    <col min="12254" max="12254" width="16.85546875" style="4" customWidth="1"/>
    <col min="12255" max="12255" width="13.42578125" style="4" customWidth="1"/>
    <col min="12256" max="12256" width="11.7109375" style="4" customWidth="1"/>
    <col min="12257" max="12257" width="13" style="4" customWidth="1"/>
    <col min="12258" max="12258" width="13.42578125" style="4" bestFit="1" customWidth="1"/>
    <col min="12259" max="12506" width="11.42578125" style="4"/>
    <col min="12507" max="12507" width="62.85546875" style="4" customWidth="1"/>
    <col min="12508" max="12508" width="22.28515625" style="4" customWidth="1"/>
    <col min="12509" max="12509" width="18.140625" style="4" customWidth="1"/>
    <col min="12510" max="12510" width="16.85546875" style="4" customWidth="1"/>
    <col min="12511" max="12511" width="13.42578125" style="4" customWidth="1"/>
    <col min="12512" max="12512" width="11.7109375" style="4" customWidth="1"/>
    <col min="12513" max="12513" width="13" style="4" customWidth="1"/>
    <col min="12514" max="12514" width="13.42578125" style="4" bestFit="1" customWidth="1"/>
    <col min="12515" max="12762" width="11.42578125" style="4"/>
    <col min="12763" max="12763" width="62.85546875" style="4" customWidth="1"/>
    <col min="12764" max="12764" width="22.28515625" style="4" customWidth="1"/>
    <col min="12765" max="12765" width="18.140625" style="4" customWidth="1"/>
    <col min="12766" max="12766" width="16.85546875" style="4" customWidth="1"/>
    <col min="12767" max="12767" width="13.42578125" style="4" customWidth="1"/>
    <col min="12768" max="12768" width="11.7109375" style="4" customWidth="1"/>
    <col min="12769" max="12769" width="13" style="4" customWidth="1"/>
    <col min="12770" max="12770" width="13.42578125" style="4" bestFit="1" customWidth="1"/>
    <col min="12771" max="13018" width="11.42578125" style="4"/>
    <col min="13019" max="13019" width="62.85546875" style="4" customWidth="1"/>
    <col min="13020" max="13020" width="22.28515625" style="4" customWidth="1"/>
    <col min="13021" max="13021" width="18.140625" style="4" customWidth="1"/>
    <col min="13022" max="13022" width="16.85546875" style="4" customWidth="1"/>
    <col min="13023" max="13023" width="13.42578125" style="4" customWidth="1"/>
    <col min="13024" max="13024" width="11.7109375" style="4" customWidth="1"/>
    <col min="13025" max="13025" width="13" style="4" customWidth="1"/>
    <col min="13026" max="13026" width="13.42578125" style="4" bestFit="1" customWidth="1"/>
    <col min="13027" max="13274" width="11.42578125" style="4"/>
    <col min="13275" max="13275" width="62.85546875" style="4" customWidth="1"/>
    <col min="13276" max="13276" width="22.28515625" style="4" customWidth="1"/>
    <col min="13277" max="13277" width="18.140625" style="4" customWidth="1"/>
    <col min="13278" max="13278" width="16.85546875" style="4" customWidth="1"/>
    <col min="13279" max="13279" width="13.42578125" style="4" customWidth="1"/>
    <col min="13280" max="13280" width="11.7109375" style="4" customWidth="1"/>
    <col min="13281" max="13281" width="13" style="4" customWidth="1"/>
    <col min="13282" max="13282" width="13.42578125" style="4" bestFit="1" customWidth="1"/>
    <col min="13283" max="13530" width="11.42578125" style="4"/>
    <col min="13531" max="13531" width="62.85546875" style="4" customWidth="1"/>
    <col min="13532" max="13532" width="22.28515625" style="4" customWidth="1"/>
    <col min="13533" max="13533" width="18.140625" style="4" customWidth="1"/>
    <col min="13534" max="13534" width="16.85546875" style="4" customWidth="1"/>
    <col min="13535" max="13535" width="13.42578125" style="4" customWidth="1"/>
    <col min="13536" max="13536" width="11.7109375" style="4" customWidth="1"/>
    <col min="13537" max="13537" width="13" style="4" customWidth="1"/>
    <col min="13538" max="13538" width="13.42578125" style="4" bestFit="1" customWidth="1"/>
    <col min="13539" max="13786" width="11.42578125" style="4"/>
    <col min="13787" max="13787" width="62.85546875" style="4" customWidth="1"/>
    <col min="13788" max="13788" width="22.28515625" style="4" customWidth="1"/>
    <col min="13789" max="13789" width="18.140625" style="4" customWidth="1"/>
    <col min="13790" max="13790" width="16.85546875" style="4" customWidth="1"/>
    <col min="13791" max="13791" width="13.42578125" style="4" customWidth="1"/>
    <col min="13792" max="13792" width="11.7109375" style="4" customWidth="1"/>
    <col min="13793" max="13793" width="13" style="4" customWidth="1"/>
    <col min="13794" max="13794" width="13.42578125" style="4" bestFit="1" customWidth="1"/>
    <col min="13795" max="14042" width="11.42578125" style="4"/>
    <col min="14043" max="14043" width="62.85546875" style="4" customWidth="1"/>
    <col min="14044" max="14044" width="22.28515625" style="4" customWidth="1"/>
    <col min="14045" max="14045" width="18.140625" style="4" customWidth="1"/>
    <col min="14046" max="14046" width="16.85546875" style="4" customWidth="1"/>
    <col min="14047" max="14047" width="13.42578125" style="4" customWidth="1"/>
    <col min="14048" max="14048" width="11.7109375" style="4" customWidth="1"/>
    <col min="14049" max="14049" width="13" style="4" customWidth="1"/>
    <col min="14050" max="14050" width="13.42578125" style="4" bestFit="1" customWidth="1"/>
    <col min="14051" max="14298" width="11.42578125" style="4"/>
    <col min="14299" max="14299" width="62.85546875" style="4" customWidth="1"/>
    <col min="14300" max="14300" width="22.28515625" style="4" customWidth="1"/>
    <col min="14301" max="14301" width="18.140625" style="4" customWidth="1"/>
    <col min="14302" max="14302" width="16.85546875" style="4" customWidth="1"/>
    <col min="14303" max="14303" width="13.42578125" style="4" customWidth="1"/>
    <col min="14304" max="14304" width="11.7109375" style="4" customWidth="1"/>
    <col min="14305" max="14305" width="13" style="4" customWidth="1"/>
    <col min="14306" max="14306" width="13.42578125" style="4" bestFit="1" customWidth="1"/>
    <col min="14307" max="14554" width="11.42578125" style="4"/>
    <col min="14555" max="14555" width="62.85546875" style="4" customWidth="1"/>
    <col min="14556" max="14556" width="22.28515625" style="4" customWidth="1"/>
    <col min="14557" max="14557" width="18.140625" style="4" customWidth="1"/>
    <col min="14558" max="14558" width="16.85546875" style="4" customWidth="1"/>
    <col min="14559" max="14559" width="13.42578125" style="4" customWidth="1"/>
    <col min="14560" max="14560" width="11.7109375" style="4" customWidth="1"/>
    <col min="14561" max="14561" width="13" style="4" customWidth="1"/>
    <col min="14562" max="14562" width="13.42578125" style="4" bestFit="1" customWidth="1"/>
    <col min="14563" max="14810" width="11.42578125" style="4"/>
    <col min="14811" max="14811" width="62.85546875" style="4" customWidth="1"/>
    <col min="14812" max="14812" width="22.28515625" style="4" customWidth="1"/>
    <col min="14813" max="14813" width="18.140625" style="4" customWidth="1"/>
    <col min="14814" max="14814" width="16.85546875" style="4" customWidth="1"/>
    <col min="14815" max="14815" width="13.42578125" style="4" customWidth="1"/>
    <col min="14816" max="14816" width="11.7109375" style="4" customWidth="1"/>
    <col min="14817" max="14817" width="13" style="4" customWidth="1"/>
    <col min="14818" max="14818" width="13.42578125" style="4" bestFit="1" customWidth="1"/>
    <col min="14819" max="15066" width="11.42578125" style="4"/>
    <col min="15067" max="15067" width="62.85546875" style="4" customWidth="1"/>
    <col min="15068" max="15068" width="22.28515625" style="4" customWidth="1"/>
    <col min="15069" max="15069" width="18.140625" style="4" customWidth="1"/>
    <col min="15070" max="15070" width="16.85546875" style="4" customWidth="1"/>
    <col min="15071" max="15071" width="13.42578125" style="4" customWidth="1"/>
    <col min="15072" max="15072" width="11.7109375" style="4" customWidth="1"/>
    <col min="15073" max="15073" width="13" style="4" customWidth="1"/>
    <col min="15074" max="15074" width="13.42578125" style="4" bestFit="1" customWidth="1"/>
    <col min="15075" max="15322" width="11.42578125" style="4"/>
    <col min="15323" max="15323" width="62.85546875" style="4" customWidth="1"/>
    <col min="15324" max="15324" width="22.28515625" style="4" customWidth="1"/>
    <col min="15325" max="15325" width="18.140625" style="4" customWidth="1"/>
    <col min="15326" max="15326" width="16.85546875" style="4" customWidth="1"/>
    <col min="15327" max="15327" width="13.42578125" style="4" customWidth="1"/>
    <col min="15328" max="15328" width="11.7109375" style="4" customWidth="1"/>
    <col min="15329" max="15329" width="13" style="4" customWidth="1"/>
    <col min="15330" max="15330" width="13.42578125" style="4" bestFit="1" customWidth="1"/>
    <col min="15331" max="15578" width="11.42578125" style="4"/>
    <col min="15579" max="15579" width="62.85546875" style="4" customWidth="1"/>
    <col min="15580" max="15580" width="22.28515625" style="4" customWidth="1"/>
    <col min="15581" max="15581" width="18.140625" style="4" customWidth="1"/>
    <col min="15582" max="15582" width="16.85546875" style="4" customWidth="1"/>
    <col min="15583" max="15583" width="13.42578125" style="4" customWidth="1"/>
    <col min="15584" max="15584" width="11.7109375" style="4" customWidth="1"/>
    <col min="15585" max="15585" width="13" style="4" customWidth="1"/>
    <col min="15586" max="15586" width="13.42578125" style="4" bestFit="1" customWidth="1"/>
    <col min="15587" max="15834" width="11.42578125" style="4"/>
    <col min="15835" max="15835" width="62.85546875" style="4" customWidth="1"/>
    <col min="15836" max="15836" width="22.28515625" style="4" customWidth="1"/>
    <col min="15837" max="15837" width="18.140625" style="4" customWidth="1"/>
    <col min="15838" max="15838" width="16.85546875" style="4" customWidth="1"/>
    <col min="15839" max="15839" width="13.42578125" style="4" customWidth="1"/>
    <col min="15840" max="15840" width="11.7109375" style="4" customWidth="1"/>
    <col min="15841" max="15841" width="13" style="4" customWidth="1"/>
    <col min="15842" max="15842" width="13.42578125" style="4" bestFit="1" customWidth="1"/>
    <col min="15843" max="16090" width="11.42578125" style="4"/>
    <col min="16091" max="16091" width="62.85546875" style="4" customWidth="1"/>
    <col min="16092" max="16092" width="22.28515625" style="4" customWidth="1"/>
    <col min="16093" max="16093" width="18.140625" style="4" customWidth="1"/>
    <col min="16094" max="16094" width="16.85546875" style="4" customWidth="1"/>
    <col min="16095" max="16095" width="13.42578125" style="4" customWidth="1"/>
    <col min="16096" max="16096" width="11.7109375" style="4" customWidth="1"/>
    <col min="16097" max="16097" width="13" style="4" customWidth="1"/>
    <col min="16098" max="16098" width="13.42578125" style="4" bestFit="1" customWidth="1"/>
    <col min="16099" max="16384" width="11.42578125" style="4"/>
  </cols>
  <sheetData>
    <row r="2" spans="1:7" x14ac:dyDescent="0.25">
      <c r="A2" s="498" t="s">
        <v>0</v>
      </c>
      <c r="B2" s="498"/>
      <c r="C2" s="498"/>
      <c r="D2" s="498"/>
      <c r="E2" s="498"/>
      <c r="F2" s="498"/>
      <c r="G2" s="498"/>
    </row>
    <row r="3" spans="1:7" x14ac:dyDescent="0.25">
      <c r="A3" s="498" t="s">
        <v>1</v>
      </c>
      <c r="B3" s="498"/>
      <c r="C3" s="498"/>
      <c r="D3" s="498"/>
      <c r="E3" s="498"/>
      <c r="F3" s="498"/>
      <c r="G3" s="498"/>
    </row>
    <row r="4" spans="1:7" x14ac:dyDescent="0.25">
      <c r="A4" s="498" t="s">
        <v>324</v>
      </c>
      <c r="B4" s="498"/>
      <c r="C4" s="498"/>
      <c r="D4" s="498"/>
      <c r="E4" s="498"/>
      <c r="F4" s="498"/>
      <c r="G4" s="498"/>
    </row>
    <row r="5" spans="1:7" x14ac:dyDescent="0.25">
      <c r="A5" s="8"/>
      <c r="B5" s="301"/>
      <c r="C5" s="9"/>
      <c r="D5" s="8"/>
      <c r="E5" s="8"/>
      <c r="F5" s="8"/>
      <c r="G5" s="8"/>
    </row>
    <row r="6" spans="1:7" x14ac:dyDescent="0.25">
      <c r="A6" s="10"/>
      <c r="B6" s="499" t="s">
        <v>3</v>
      </c>
      <c r="C6" s="500"/>
      <c r="D6" s="500"/>
      <c r="E6" s="501" t="s">
        <v>4</v>
      </c>
      <c r="F6" s="502"/>
      <c r="G6" s="502"/>
    </row>
    <row r="7" spans="1:7" ht="76.5" x14ac:dyDescent="0.25">
      <c r="A7" s="11" t="s">
        <v>5</v>
      </c>
      <c r="B7" s="302" t="s">
        <v>6</v>
      </c>
      <c r="C7" s="13" t="s">
        <v>7</v>
      </c>
      <c r="D7" s="14" t="s">
        <v>8</v>
      </c>
      <c r="E7" s="14" t="s">
        <v>9</v>
      </c>
      <c r="F7" s="14" t="s">
        <v>10</v>
      </c>
      <c r="G7" s="14" t="s">
        <v>11</v>
      </c>
    </row>
    <row r="8" spans="1:7" x14ac:dyDescent="0.25">
      <c r="A8" s="1" t="s">
        <v>325</v>
      </c>
      <c r="B8" s="1"/>
      <c r="C8" s="2">
        <f>SUM(C9)</f>
        <v>502000000</v>
      </c>
      <c r="D8" s="15"/>
      <c r="E8" s="15"/>
      <c r="F8" s="15"/>
      <c r="G8" s="15"/>
    </row>
    <row r="9" spans="1:7" x14ac:dyDescent="0.25">
      <c r="A9" s="16" t="s">
        <v>326</v>
      </c>
      <c r="B9" s="16"/>
      <c r="C9" s="17">
        <f>SUM(C10:C21)</f>
        <v>502000000</v>
      </c>
      <c r="D9" s="18"/>
      <c r="E9" s="19"/>
      <c r="F9" s="18"/>
      <c r="G9" s="18"/>
    </row>
    <row r="10" spans="1:7" ht="25.5" x14ac:dyDescent="0.25">
      <c r="A10" s="20" t="s">
        <v>327</v>
      </c>
      <c r="B10" s="162" t="s">
        <v>21</v>
      </c>
      <c r="C10" s="21">
        <v>20000000</v>
      </c>
      <c r="D10" s="28">
        <v>41000</v>
      </c>
      <c r="E10" s="28">
        <v>41061</v>
      </c>
      <c r="F10" s="28">
        <v>41061</v>
      </c>
      <c r="G10" s="28">
        <v>41091</v>
      </c>
    </row>
    <row r="11" spans="1:7" x14ac:dyDescent="0.25">
      <c r="A11" s="90" t="s">
        <v>328</v>
      </c>
      <c r="B11" s="163" t="s">
        <v>21</v>
      </c>
      <c r="C11" s="22">
        <v>15000000</v>
      </c>
      <c r="D11" s="23">
        <v>41061</v>
      </c>
      <c r="E11" s="23">
        <v>41091</v>
      </c>
      <c r="F11" s="23">
        <v>41091</v>
      </c>
      <c r="G11" s="23">
        <v>41334</v>
      </c>
    </row>
    <row r="12" spans="1:7" x14ac:dyDescent="0.25">
      <c r="A12" s="87" t="s">
        <v>329</v>
      </c>
      <c r="B12" s="163" t="s">
        <v>21</v>
      </c>
      <c r="C12" s="24">
        <v>10000000</v>
      </c>
      <c r="D12" s="23">
        <v>41000</v>
      </c>
      <c r="E12" s="23">
        <v>41061</v>
      </c>
      <c r="F12" s="23">
        <v>41061</v>
      </c>
      <c r="G12" s="23">
        <v>41122</v>
      </c>
    </row>
    <row r="13" spans="1:7" ht="25.5" x14ac:dyDescent="0.25">
      <c r="A13" s="25" t="s">
        <v>330</v>
      </c>
      <c r="B13" s="163" t="s">
        <v>21</v>
      </c>
      <c r="C13" s="24">
        <v>10000000</v>
      </c>
      <c r="D13" s="23">
        <v>40969</v>
      </c>
      <c r="E13" s="23">
        <v>41000</v>
      </c>
      <c r="F13" s="23">
        <v>41000</v>
      </c>
      <c r="G13" s="23">
        <v>41030</v>
      </c>
    </row>
    <row r="14" spans="1:7" ht="25.5" x14ac:dyDescent="0.25">
      <c r="A14" s="51" t="s">
        <v>331</v>
      </c>
      <c r="B14" s="106" t="s">
        <v>21</v>
      </c>
      <c r="C14" s="65">
        <v>5000000</v>
      </c>
      <c r="D14" s="170">
        <v>40969</v>
      </c>
      <c r="E14" s="170">
        <v>41000</v>
      </c>
      <c r="F14" s="170">
        <v>41000</v>
      </c>
      <c r="G14" s="170">
        <v>41030</v>
      </c>
    </row>
    <row r="15" spans="1:7" ht="25.5" x14ac:dyDescent="0.25">
      <c r="A15" s="51" t="s">
        <v>332</v>
      </c>
      <c r="B15" s="106" t="s">
        <v>21</v>
      </c>
      <c r="C15" s="65">
        <v>25000000</v>
      </c>
      <c r="D15" s="170">
        <v>40969</v>
      </c>
      <c r="E15" s="170">
        <v>41000</v>
      </c>
      <c r="F15" s="170">
        <v>41000</v>
      </c>
      <c r="G15" s="170">
        <v>41030</v>
      </c>
    </row>
    <row r="16" spans="1:7" ht="25.5" x14ac:dyDescent="0.25">
      <c r="A16" s="51" t="s">
        <v>333</v>
      </c>
      <c r="B16" s="106" t="s">
        <v>21</v>
      </c>
      <c r="C16" s="65">
        <v>120000000</v>
      </c>
      <c r="D16" s="170">
        <v>40969</v>
      </c>
      <c r="E16" s="170">
        <v>41061</v>
      </c>
      <c r="F16" s="170">
        <v>41061</v>
      </c>
      <c r="G16" s="170">
        <v>41244</v>
      </c>
    </row>
    <row r="17" spans="1:7" ht="25.5" x14ac:dyDescent="0.25">
      <c r="A17" s="51" t="s">
        <v>334</v>
      </c>
      <c r="B17" s="106" t="s">
        <v>21</v>
      </c>
      <c r="C17" s="65">
        <v>100000000</v>
      </c>
      <c r="D17" s="170">
        <v>40969</v>
      </c>
      <c r="E17" s="170">
        <v>41061</v>
      </c>
      <c r="F17" s="170">
        <v>41061</v>
      </c>
      <c r="G17" s="170">
        <v>41244</v>
      </c>
    </row>
    <row r="18" spans="1:7" ht="25.5" x14ac:dyDescent="0.25">
      <c r="A18" s="51" t="s">
        <v>335</v>
      </c>
      <c r="B18" s="106" t="s">
        <v>21</v>
      </c>
      <c r="C18" s="179">
        <v>32000000</v>
      </c>
      <c r="D18" s="170">
        <v>40969</v>
      </c>
      <c r="E18" s="170">
        <v>41030</v>
      </c>
      <c r="F18" s="170">
        <v>41061</v>
      </c>
      <c r="G18" s="170">
        <v>41244</v>
      </c>
    </row>
    <row r="19" spans="1:7" ht="25.5" x14ac:dyDescent="0.25">
      <c r="A19" s="51" t="s">
        <v>336</v>
      </c>
      <c r="B19" s="106" t="s">
        <v>21</v>
      </c>
      <c r="C19" s="179">
        <v>100000000</v>
      </c>
      <c r="D19" s="170">
        <v>40940</v>
      </c>
      <c r="E19" s="170">
        <v>40969</v>
      </c>
      <c r="F19" s="170">
        <v>40969</v>
      </c>
      <c r="G19" s="170">
        <v>41334</v>
      </c>
    </row>
    <row r="20" spans="1:7" ht="25.5" x14ac:dyDescent="0.25">
      <c r="A20" s="51" t="s">
        <v>337</v>
      </c>
      <c r="B20" s="106" t="s">
        <v>21</v>
      </c>
      <c r="C20" s="179">
        <v>45000000</v>
      </c>
      <c r="D20" s="170">
        <v>40969</v>
      </c>
      <c r="E20" s="170">
        <v>41000</v>
      </c>
      <c r="F20" s="170">
        <v>41000</v>
      </c>
      <c r="G20" s="170">
        <v>41183</v>
      </c>
    </row>
    <row r="21" spans="1:7" ht="25.5" x14ac:dyDescent="0.25">
      <c r="A21" s="51" t="s">
        <v>338</v>
      </c>
      <c r="B21" s="106" t="s">
        <v>21</v>
      </c>
      <c r="C21" s="179">
        <v>20000000</v>
      </c>
      <c r="D21" s="170">
        <v>41061</v>
      </c>
      <c r="E21" s="170">
        <v>41122</v>
      </c>
      <c r="F21" s="170">
        <v>41153</v>
      </c>
      <c r="G21" s="170">
        <v>41334</v>
      </c>
    </row>
    <row r="22" spans="1:7" ht="21" customHeight="1" x14ac:dyDescent="0.25"/>
  </sheetData>
  <mergeCells count="5">
    <mergeCell ref="A2:G2"/>
    <mergeCell ref="A3:G3"/>
    <mergeCell ref="A4:G4"/>
    <mergeCell ref="B6:D6"/>
    <mergeCell ref="E6:G6"/>
  </mergeCells>
  <pageMargins left="0.51181102362204722" right="0.51181102362204722" top="0.55118110236220474" bottom="0.55118110236220474" header="0.31496062992125984" footer="0.31496062992125984"/>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D8ED51A462064988735C0101B29AFB" ma:contentTypeVersion="1" ma:contentTypeDescription="Crear nuevo documento." ma:contentTypeScope="" ma:versionID="98cef9b5ddd4621b03c83135004e9149">
  <xsd:schema xmlns:xsd="http://www.w3.org/2001/XMLSchema" xmlns:xs="http://www.w3.org/2001/XMLSchema" xmlns:p="http://schemas.microsoft.com/office/2006/metadata/properties" xmlns:ns1="http://schemas.microsoft.com/sharepoint/v3" xmlns:ns2="b150946a-e91e-41f5-8b47-a9dbc3d237ee" targetNamespace="http://schemas.microsoft.com/office/2006/metadata/properties" ma:root="true" ma:fieldsID="96e1c95ccef33e519d7434a95d94b0df" ns1:_="" ns2:_="">
    <xsd:import namespace="http://schemas.microsoft.com/sharepoint/v3"/>
    <xsd:import namespace="b150946a-e91e-41f5-8b47-a9dbc3d237ee"/>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 ma:hidden="true" ma:internalName="PublishingStartDate">
      <xsd:simpleType>
        <xsd:restriction base="dms:Unknown"/>
      </xsd:simpleType>
    </xsd:element>
    <xsd:element name="PublishingExpirationDate" ma:index="12" nillable="true" ma:displayName="Fecha de finalización programada"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50946a-e91e-41f5-8b47-a9dbc3d237ee"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A23AAF648E58A489B69C8FAF2AFF3D5" ma:contentTypeVersion="5" ma:contentTypeDescription="Create a new document." ma:contentTypeScope="" ma:versionID="ee2713eb6293a42b480ad65c2be284dc">
  <xsd:schema xmlns:xsd="http://www.w3.org/2001/XMLSchema" xmlns:xs="http://www.w3.org/2001/XMLSchema" xmlns:p="http://schemas.microsoft.com/office/2006/metadata/properties" xmlns:ns2="933bbb15-121b-475e-880e-726c5b9b4368" targetNamespace="http://schemas.microsoft.com/office/2006/metadata/properties" ma:root="true" ma:fieldsID="7a8f723fc23b94c9f7980d653739f2d3" ns2:_="">
    <xsd:import namespace="933bbb15-121b-475e-880e-726c5b9b4368"/>
    <xsd:element name="properties">
      <xsd:complexType>
        <xsd:sequence>
          <xsd:element name="documentManagement">
            <xsd:complexType>
              <xsd:all>
                <xsd:element ref="ns2:Descripci_x00f3_n" minOccurs="0"/>
                <xsd:element ref="ns2:Tipo_x0020_de_x0020_document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bbb15-121b-475e-880e-726c5b9b436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Tipo_x0020_de_x0020_documento" ma:index="9" nillable="true" ma:displayName="Tipo de documento" ma:internalName="Tipo_x0020_de_x0020_document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16" ma:format="Dropdown" ma:internalName="Vigencia">
      <xsd:simpleType>
        <xsd:restriction base="dms:Choice">
          <xsd:enumeration value="2016"/>
          <xsd:enumeration value="2015"/>
          <xsd:enumeration value="2014"/>
          <xsd:enumeration value="2013"/>
          <xsd:enumeration value="2012"/>
          <xsd:enumeration value="2011"/>
          <xsd:enumeration value="2010"/>
          <xsd:enumeration value="2009"/>
          <xsd:enumeration value="2008"/>
          <xsd:enumeration value="2007"/>
          <xsd:enumeration value="200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iltro xmlns="933bbb15-121b-475e-880e-726c5b9b4368">Metas</Filtro>
    <Tipo_x0020_de_x0020_documento xmlns="933bbb15-121b-475e-880e-726c5b9b4368" xsi:nil="true"/>
    <Descripci_x00f3_n xmlns="933bbb15-121b-475e-880e-726c5b9b4368">Plan de Acción de Inversión (PAI)</Descripci_x00f3_n>
    <Vigencia xmlns="933bbb15-121b-475e-880e-726c5b9b4368">2016</Vigencia>
    <Formato xmlns="933bbb15-121b-475e-880e-726c5b9b4368">/Style%20Library/Images/xls.svg</Formato>
  </documentManagement>
</p:properties>
</file>

<file path=customXml/itemProps1.xml><?xml version="1.0" encoding="utf-8"?>
<ds:datastoreItem xmlns:ds="http://schemas.openxmlformats.org/officeDocument/2006/customXml" ds:itemID="{E4F1F85B-1805-40BA-A296-A2F7A29DEF79}"/>
</file>

<file path=customXml/itemProps2.xml><?xml version="1.0" encoding="utf-8"?>
<ds:datastoreItem xmlns:ds="http://schemas.openxmlformats.org/officeDocument/2006/customXml" ds:itemID="{E55395FE-6B23-4E3A-9AD8-F8697B49AA23}"/>
</file>

<file path=customXml/itemProps3.xml><?xml version="1.0" encoding="utf-8"?>
<ds:datastoreItem xmlns:ds="http://schemas.openxmlformats.org/officeDocument/2006/customXml" ds:itemID="{50CF9D11-B80D-4A10-997C-BB0E963779E6}"/>
</file>

<file path=customXml/itemProps4.xml><?xml version="1.0" encoding="utf-8"?>
<ds:datastoreItem xmlns:ds="http://schemas.openxmlformats.org/officeDocument/2006/customXml" ds:itemID="{777456B4-127B-46B9-88B2-9C85BB0986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10</vt:i4>
      </vt:variant>
    </vt:vector>
  </HeadingPairs>
  <TitlesOfParts>
    <vt:vector size="28" baseType="lpstr">
      <vt:lpstr>distribuccion presupuestal</vt:lpstr>
      <vt:lpstr>dir. desarrollo</vt:lpstr>
      <vt:lpstr>dir. telecomunicaciones</vt:lpstr>
      <vt:lpstr>dir. seg. aerop.</vt:lpstr>
      <vt:lpstr>dir. navegacion aerea</vt:lpstr>
      <vt:lpstr>sec. general</vt:lpstr>
      <vt:lpstr>dir. informatica</vt:lpstr>
      <vt:lpstr>grupo inmuebles</vt:lpstr>
      <vt:lpstr>dir. talento</vt:lpstr>
      <vt:lpstr>sec. seguridad aerea</vt:lpstr>
      <vt:lpstr>subdirección gral</vt:lpstr>
      <vt:lpstr>of. cea</vt:lpstr>
      <vt:lpstr>of. comercializacion</vt:lpstr>
      <vt:lpstr>reg cundinamarca</vt:lpstr>
      <vt:lpstr>reg antioquia</vt:lpstr>
      <vt:lpstr>reg atlantico</vt:lpstr>
      <vt:lpstr>reg norte santander</vt:lpstr>
      <vt:lpstr>reg meta</vt:lpstr>
      <vt:lpstr>'dir. desarrollo'!Títulos_a_imprimir</vt:lpstr>
      <vt:lpstr>'dir. informatica'!Títulos_a_imprimir</vt:lpstr>
      <vt:lpstr>'dir. navegacion aerea'!Títulos_a_imprimir</vt:lpstr>
      <vt:lpstr>'dir. seg. aerop.'!Títulos_a_imprimir</vt:lpstr>
      <vt:lpstr>'dir. telecomunicaciones'!Títulos_a_imprimir</vt:lpstr>
      <vt:lpstr>'reg antioquia'!Títulos_a_imprimir</vt:lpstr>
      <vt:lpstr>'reg atlantico'!Títulos_a_imprimir</vt:lpstr>
      <vt:lpstr>'reg cundinamarca'!Títulos_a_imprimir</vt:lpstr>
      <vt:lpstr>'reg meta'!Títulos_a_imprimir</vt:lpstr>
      <vt:lpstr>'reg norte santander'!Títulos_a_imprimir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Cronogramas</dc:title>
  <dc:creator/>
  <cp:lastModifiedBy/>
  <dcterms:created xsi:type="dcterms:W3CDTF">2006-09-16T00:00:00Z</dcterms:created>
  <dcterms:modified xsi:type="dcterms:W3CDTF">2012-01-31T20:28:05Z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0x0101004A23AAF648E58A489B69C8FAF2AFF3D5</vt:lpwstr>
  </property>
  <property fmtid="{D5CDD505-2E9C-101B-9397-08002B2CF9AE}" pid="3" name="_dlc_DocIdItemGuid">
    <vt:lpwstr>5c71e187-ecc2-4c0f-ab89-461181f99ef8</vt:lpwstr>
  </property>
</Properties>
</file>