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21"/>
  <workbookPr defaultThemeVersion="166925"/>
  <mc:AlternateContent xmlns:mc="http://schemas.openxmlformats.org/markup-compatibility/2006">
    <mc:Choice Requires="x15">
      <x15ac:absPath xmlns:x15ac="http://schemas.microsoft.com/office/spreadsheetml/2010/11/ac" url="C:\Users\Juan Sebastian\Documents\OFICINA ASESORA DE PLANEACIÓN\PAAC\"/>
    </mc:Choice>
  </mc:AlternateContent>
  <xr:revisionPtr revIDLastSave="0" documentId="8_{9D2C6060-087F-48E5-8C5B-4624A308DDFD}" xr6:coauthVersionLast="47" xr6:coauthVersionMax="47" xr10:uidLastSave="{00000000-0000-0000-0000-000000000000}"/>
  <bookViews>
    <workbookView xWindow="-120" yWindow="-120" windowWidth="29040" windowHeight="15990" xr2:uid="{CAE3277C-AF5A-430B-87A1-2753211C1EDE}"/>
  </bookViews>
  <sheets>
    <sheet name="PAAC 2024 V1 EN CONSTRUCCION " sheetId="3" r:id="rId1"/>
    <sheet name="Hoja1" sheetId="4" state="hidden" r:id="rId2"/>
    <sheet name="PUBLICAR v2" sheetId="1" state="hidden" r:id="rId3"/>
  </sheets>
  <definedNames>
    <definedName name="_xlnm._FilterDatabase" localSheetId="2" hidden="1">'PUBLICAR v2'!$A$2:$Y$163</definedName>
    <definedName name="_xlnm._FilterDatabase" localSheetId="0" hidden="1">'PAAC 2024 V1 EN CONSTRUCCION '!$A$4:$Y$131</definedName>
    <definedName name="_xlnm.Print_Titles" localSheetId="2">'PUBLICAR v2'!$1:$2</definedName>
    <definedName name="_xlnm.Print_Titles" localSheetId="0">'PAAC 2024 V1 EN CONSTRUCCION '!$3:$4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7" i="3" l="1"/>
  <c r="M7" i="3"/>
  <c r="N7" i="3"/>
  <c r="O7" i="3"/>
  <c r="L8" i="3"/>
  <c r="M8" i="3"/>
  <c r="N8" i="3"/>
  <c r="O8" i="3"/>
  <c r="L9" i="3"/>
  <c r="M9" i="3"/>
  <c r="N9" i="3"/>
  <c r="O9" i="3"/>
  <c r="L10" i="3"/>
  <c r="M10" i="3"/>
  <c r="N10" i="3"/>
  <c r="O10" i="3"/>
  <c r="L11" i="3"/>
  <c r="M11" i="3"/>
  <c r="N11" i="3"/>
  <c r="O11" i="3"/>
  <c r="L12" i="3"/>
  <c r="M12" i="3"/>
  <c r="N12" i="3"/>
  <c r="O12" i="3"/>
  <c r="L13" i="3"/>
  <c r="M13" i="3"/>
  <c r="N13" i="3"/>
  <c r="O13" i="3"/>
  <c r="L14" i="3"/>
  <c r="M14" i="3"/>
  <c r="N14" i="3"/>
  <c r="O14" i="3"/>
  <c r="L15" i="3"/>
  <c r="M15" i="3"/>
  <c r="N15" i="3"/>
  <c r="O15" i="3"/>
  <c r="L16" i="3"/>
  <c r="M16" i="3"/>
  <c r="N16" i="3"/>
  <c r="O16" i="3"/>
  <c r="L17" i="3"/>
  <c r="M17" i="3"/>
  <c r="N17" i="3"/>
  <c r="O17" i="3"/>
  <c r="L18" i="3"/>
  <c r="M18" i="3"/>
  <c r="N18" i="3"/>
  <c r="O18" i="3"/>
  <c r="L19" i="3"/>
  <c r="M19" i="3"/>
  <c r="N19" i="3"/>
  <c r="O19" i="3"/>
  <c r="L20" i="3"/>
  <c r="M20" i="3"/>
  <c r="N20" i="3"/>
  <c r="O20" i="3"/>
  <c r="L21" i="3"/>
  <c r="M21" i="3"/>
  <c r="N21" i="3"/>
  <c r="O21" i="3"/>
  <c r="L22" i="3"/>
  <c r="M22" i="3"/>
  <c r="N22" i="3"/>
  <c r="O22" i="3"/>
  <c r="L23" i="3"/>
  <c r="M23" i="3"/>
  <c r="N23" i="3"/>
  <c r="O23" i="3"/>
  <c r="L24" i="3"/>
  <c r="M24" i="3"/>
  <c r="N24" i="3"/>
  <c r="O24" i="3"/>
  <c r="L25" i="3"/>
  <c r="M25" i="3"/>
  <c r="N25" i="3"/>
  <c r="O25" i="3"/>
  <c r="L26" i="3"/>
  <c r="M26" i="3"/>
  <c r="N26" i="3"/>
  <c r="O26" i="3"/>
  <c r="L27" i="3"/>
  <c r="M27" i="3"/>
  <c r="N27" i="3"/>
  <c r="O27" i="3"/>
  <c r="L28" i="3"/>
  <c r="M28" i="3"/>
  <c r="N28" i="3"/>
  <c r="O28" i="3"/>
  <c r="L29" i="3"/>
  <c r="M29" i="3"/>
  <c r="N29" i="3"/>
  <c r="O29" i="3"/>
  <c r="L30" i="3"/>
  <c r="M30" i="3"/>
  <c r="N30" i="3"/>
  <c r="O30" i="3"/>
  <c r="L31" i="3"/>
  <c r="M31" i="3"/>
  <c r="N31" i="3"/>
  <c r="O31" i="3"/>
  <c r="L32" i="3"/>
  <c r="M32" i="3"/>
  <c r="N32" i="3"/>
  <c r="O32" i="3"/>
  <c r="L33" i="3"/>
  <c r="M33" i="3"/>
  <c r="N33" i="3"/>
  <c r="O33" i="3"/>
  <c r="L34" i="3"/>
  <c r="M34" i="3"/>
  <c r="N34" i="3"/>
  <c r="O34" i="3"/>
  <c r="L35" i="3"/>
  <c r="M35" i="3"/>
  <c r="N35" i="3"/>
  <c r="O35" i="3"/>
  <c r="L36" i="3"/>
  <c r="M36" i="3"/>
  <c r="N36" i="3"/>
  <c r="O36" i="3"/>
  <c r="L37" i="3"/>
  <c r="M37" i="3"/>
  <c r="N37" i="3"/>
  <c r="O37" i="3"/>
  <c r="L38" i="3"/>
  <c r="M38" i="3"/>
  <c r="N38" i="3"/>
  <c r="O38" i="3"/>
  <c r="L39" i="3"/>
  <c r="M39" i="3"/>
  <c r="N39" i="3"/>
  <c r="O39" i="3"/>
  <c r="L40" i="3"/>
  <c r="M40" i="3"/>
  <c r="N40" i="3"/>
  <c r="O40" i="3"/>
  <c r="L41" i="3"/>
  <c r="M41" i="3"/>
  <c r="N41" i="3"/>
  <c r="O41" i="3"/>
  <c r="L42" i="3"/>
  <c r="M42" i="3"/>
  <c r="N42" i="3"/>
  <c r="O42" i="3"/>
  <c r="L43" i="3"/>
  <c r="M43" i="3"/>
  <c r="N43" i="3"/>
  <c r="O43" i="3"/>
  <c r="L44" i="3"/>
  <c r="M44" i="3"/>
  <c r="N44" i="3"/>
  <c r="O44" i="3"/>
  <c r="L45" i="3"/>
  <c r="M45" i="3"/>
  <c r="N45" i="3"/>
  <c r="O45" i="3"/>
  <c r="L46" i="3"/>
  <c r="M46" i="3"/>
  <c r="N46" i="3"/>
  <c r="O46" i="3"/>
  <c r="L47" i="3"/>
  <c r="M47" i="3"/>
  <c r="N47" i="3"/>
  <c r="O47" i="3"/>
  <c r="L48" i="3"/>
  <c r="M48" i="3"/>
  <c r="N48" i="3"/>
  <c r="O48" i="3"/>
  <c r="L49" i="3"/>
  <c r="M49" i="3"/>
  <c r="N49" i="3"/>
  <c r="O49" i="3"/>
  <c r="L50" i="3"/>
  <c r="M50" i="3"/>
  <c r="N50" i="3"/>
  <c r="O50" i="3"/>
  <c r="L51" i="3"/>
  <c r="M51" i="3"/>
  <c r="N51" i="3"/>
  <c r="O51" i="3"/>
  <c r="L52" i="3"/>
  <c r="M52" i="3"/>
  <c r="N52" i="3"/>
  <c r="O52" i="3"/>
  <c r="L53" i="3"/>
  <c r="M53" i="3"/>
  <c r="N53" i="3"/>
  <c r="O53" i="3"/>
  <c r="L54" i="3"/>
  <c r="M54" i="3"/>
  <c r="N54" i="3"/>
  <c r="O54" i="3"/>
  <c r="L55" i="3"/>
  <c r="M55" i="3"/>
  <c r="N55" i="3"/>
  <c r="O55" i="3"/>
  <c r="L56" i="3"/>
  <c r="M56" i="3"/>
  <c r="N56" i="3"/>
  <c r="O56" i="3"/>
  <c r="L57" i="3"/>
  <c r="M57" i="3"/>
  <c r="N57" i="3"/>
  <c r="O57" i="3"/>
  <c r="L58" i="3"/>
  <c r="M58" i="3"/>
  <c r="N58" i="3"/>
  <c r="O58" i="3"/>
  <c r="L59" i="3"/>
  <c r="M59" i="3"/>
  <c r="N59" i="3"/>
  <c r="O59" i="3"/>
  <c r="L60" i="3"/>
  <c r="M60" i="3"/>
  <c r="N60" i="3"/>
  <c r="O60" i="3"/>
  <c r="L61" i="3"/>
  <c r="M61" i="3"/>
  <c r="N61" i="3"/>
  <c r="O61" i="3"/>
  <c r="L62" i="3"/>
  <c r="M62" i="3"/>
  <c r="N62" i="3"/>
  <c r="O62" i="3"/>
  <c r="L63" i="3"/>
  <c r="M63" i="3"/>
  <c r="N63" i="3"/>
  <c r="O63" i="3"/>
  <c r="L64" i="3"/>
  <c r="M64" i="3"/>
  <c r="N64" i="3"/>
  <c r="O64" i="3"/>
  <c r="L65" i="3"/>
  <c r="M65" i="3"/>
  <c r="N65" i="3"/>
  <c r="O65" i="3"/>
  <c r="L66" i="3"/>
  <c r="M66" i="3"/>
  <c r="N66" i="3"/>
  <c r="O66" i="3"/>
  <c r="L67" i="3"/>
  <c r="M67" i="3"/>
  <c r="N67" i="3"/>
  <c r="O67" i="3"/>
  <c r="L68" i="3"/>
  <c r="M68" i="3"/>
  <c r="N68" i="3"/>
  <c r="O68" i="3"/>
  <c r="L69" i="3"/>
  <c r="M69" i="3"/>
  <c r="N69" i="3"/>
  <c r="O69" i="3"/>
  <c r="L70" i="3"/>
  <c r="M70" i="3"/>
  <c r="N70" i="3"/>
  <c r="O70" i="3"/>
  <c r="L71" i="3"/>
  <c r="M71" i="3"/>
  <c r="N71" i="3"/>
  <c r="O71" i="3"/>
  <c r="L72" i="3"/>
  <c r="M72" i="3"/>
  <c r="N72" i="3"/>
  <c r="O72" i="3"/>
  <c r="L73" i="3"/>
  <c r="M73" i="3"/>
  <c r="N73" i="3"/>
  <c r="O73" i="3"/>
  <c r="L74" i="3"/>
  <c r="M74" i="3"/>
  <c r="N74" i="3"/>
  <c r="O74" i="3"/>
  <c r="L75" i="3"/>
  <c r="M75" i="3"/>
  <c r="N75" i="3"/>
  <c r="O75" i="3"/>
  <c r="L76" i="3"/>
  <c r="M76" i="3"/>
  <c r="N76" i="3"/>
  <c r="O76" i="3"/>
  <c r="L77" i="3"/>
  <c r="M77" i="3"/>
  <c r="N77" i="3"/>
  <c r="O77" i="3"/>
  <c r="L78" i="3"/>
  <c r="M78" i="3"/>
  <c r="N78" i="3"/>
  <c r="O78" i="3"/>
  <c r="L79" i="3"/>
  <c r="M79" i="3"/>
  <c r="N79" i="3"/>
  <c r="O79" i="3"/>
  <c r="L80" i="3"/>
  <c r="M80" i="3"/>
  <c r="N80" i="3"/>
  <c r="O80" i="3"/>
  <c r="L81" i="3"/>
  <c r="M81" i="3"/>
  <c r="N81" i="3"/>
  <c r="O81" i="3"/>
  <c r="L82" i="3"/>
  <c r="M82" i="3"/>
  <c r="N82" i="3"/>
  <c r="O82" i="3"/>
  <c r="L83" i="3"/>
  <c r="M83" i="3"/>
  <c r="N83" i="3"/>
  <c r="O83" i="3"/>
  <c r="L84" i="3"/>
  <c r="M84" i="3"/>
  <c r="N84" i="3"/>
  <c r="O84" i="3"/>
  <c r="L85" i="3"/>
  <c r="M85" i="3"/>
  <c r="N85" i="3"/>
  <c r="O85" i="3"/>
  <c r="L86" i="3"/>
  <c r="M86" i="3"/>
  <c r="N86" i="3"/>
  <c r="O86" i="3"/>
  <c r="L87" i="3"/>
  <c r="M87" i="3"/>
  <c r="N87" i="3"/>
  <c r="O87" i="3"/>
  <c r="L88" i="3"/>
  <c r="M88" i="3"/>
  <c r="N88" i="3"/>
  <c r="O88" i="3"/>
  <c r="L89" i="3"/>
  <c r="M89" i="3"/>
  <c r="N89" i="3"/>
  <c r="O89" i="3"/>
  <c r="L90" i="3"/>
  <c r="M90" i="3"/>
  <c r="N90" i="3"/>
  <c r="O90" i="3"/>
  <c r="L91" i="3"/>
  <c r="M91" i="3"/>
  <c r="N91" i="3"/>
  <c r="O91" i="3"/>
  <c r="L92" i="3"/>
  <c r="M92" i="3"/>
  <c r="N92" i="3"/>
  <c r="O92" i="3"/>
  <c r="L93" i="3"/>
  <c r="M93" i="3"/>
  <c r="N93" i="3"/>
  <c r="O93" i="3"/>
  <c r="L94" i="3"/>
  <c r="M94" i="3"/>
  <c r="N94" i="3"/>
  <c r="O94" i="3"/>
  <c r="L95" i="3"/>
  <c r="M95" i="3"/>
  <c r="N95" i="3"/>
  <c r="O95" i="3"/>
  <c r="L96" i="3"/>
  <c r="M96" i="3"/>
  <c r="N96" i="3"/>
  <c r="O96" i="3"/>
  <c r="L97" i="3"/>
  <c r="M97" i="3"/>
  <c r="N97" i="3"/>
  <c r="O97" i="3"/>
  <c r="L98" i="3"/>
  <c r="M98" i="3"/>
  <c r="N98" i="3"/>
  <c r="O98" i="3"/>
  <c r="L99" i="3"/>
  <c r="M99" i="3"/>
  <c r="N99" i="3"/>
  <c r="O99" i="3"/>
  <c r="L100" i="3"/>
  <c r="M100" i="3"/>
  <c r="N100" i="3"/>
  <c r="O100" i="3"/>
  <c r="L101" i="3"/>
  <c r="M101" i="3"/>
  <c r="N101" i="3"/>
  <c r="O101" i="3"/>
  <c r="L102" i="3"/>
  <c r="M102" i="3"/>
  <c r="N102" i="3"/>
  <c r="O102" i="3"/>
  <c r="L103" i="3"/>
  <c r="M103" i="3"/>
  <c r="N103" i="3"/>
  <c r="O103" i="3"/>
  <c r="L104" i="3"/>
  <c r="M104" i="3"/>
  <c r="N104" i="3"/>
  <c r="O104" i="3"/>
  <c r="L105" i="3"/>
  <c r="M105" i="3"/>
  <c r="N105" i="3"/>
  <c r="O105" i="3"/>
  <c r="L106" i="3"/>
  <c r="M106" i="3"/>
  <c r="N106" i="3"/>
  <c r="O106" i="3"/>
  <c r="L107" i="3"/>
  <c r="M107" i="3"/>
  <c r="N107" i="3"/>
  <c r="O107" i="3"/>
  <c r="L108" i="3"/>
  <c r="M108" i="3"/>
  <c r="N108" i="3"/>
  <c r="O108" i="3"/>
  <c r="L109" i="3"/>
  <c r="M109" i="3"/>
  <c r="N109" i="3"/>
  <c r="O109" i="3"/>
  <c r="L110" i="3"/>
  <c r="M110" i="3"/>
  <c r="N110" i="3"/>
  <c r="O110" i="3"/>
  <c r="L111" i="3"/>
  <c r="M111" i="3"/>
  <c r="N111" i="3"/>
  <c r="O111" i="3"/>
  <c r="L112" i="3"/>
  <c r="M112" i="3"/>
  <c r="N112" i="3"/>
  <c r="O112" i="3"/>
  <c r="L113" i="3"/>
  <c r="M113" i="3"/>
  <c r="N113" i="3"/>
  <c r="O113" i="3"/>
  <c r="L114" i="3"/>
  <c r="M114" i="3"/>
  <c r="N114" i="3"/>
  <c r="O114" i="3"/>
  <c r="L115" i="3"/>
  <c r="M115" i="3"/>
  <c r="N115" i="3"/>
  <c r="O115" i="3"/>
  <c r="L116" i="3"/>
  <c r="M116" i="3"/>
  <c r="N116" i="3"/>
  <c r="O116" i="3"/>
  <c r="L117" i="3"/>
  <c r="M117" i="3"/>
  <c r="N117" i="3"/>
  <c r="O117" i="3"/>
  <c r="L118" i="3"/>
  <c r="M118" i="3"/>
  <c r="N118" i="3"/>
  <c r="O118" i="3"/>
  <c r="L119" i="3"/>
  <c r="M119" i="3"/>
  <c r="N119" i="3"/>
  <c r="O119" i="3"/>
  <c r="L120" i="3"/>
  <c r="M120" i="3"/>
  <c r="N120" i="3"/>
  <c r="O120" i="3"/>
  <c r="O6" i="3"/>
  <c r="N6" i="3"/>
  <c r="M6" i="3"/>
  <c r="L6" i="3"/>
  <c r="O5" i="3"/>
  <c r="N5" i="3"/>
  <c r="M5" i="3"/>
  <c r="L5" i="3"/>
  <c r="P5" i="3"/>
  <c r="V99" i="3"/>
  <c r="V69" i="3"/>
  <c r="M128" i="3"/>
  <c r="N128" i="3"/>
  <c r="L128" i="3"/>
  <c r="M129" i="3"/>
  <c r="N129" i="3"/>
  <c r="L129" i="3"/>
  <c r="N131" i="3"/>
  <c r="L14" i="4"/>
  <c r="V87" i="3"/>
  <c r="L24" i="4"/>
  <c r="L11" i="4"/>
  <c r="L12" i="4"/>
  <c r="L13" i="4"/>
  <c r="L15" i="4"/>
  <c r="L16" i="4"/>
  <c r="L17" i="4"/>
  <c r="L18" i="4"/>
  <c r="L19" i="4"/>
  <c r="L20" i="4"/>
  <c r="L21" i="4"/>
  <c r="L22" i="4"/>
  <c r="L23" i="4"/>
  <c r="L10" i="4"/>
  <c r="V157" i="3"/>
  <c r="L122" i="3"/>
  <c r="K136" i="3" s="1"/>
  <c r="N121" i="3"/>
  <c r="N136" i="3" s="1"/>
  <c r="M121" i="3"/>
  <c r="L136" i="3" s="1"/>
  <c r="L121" i="3"/>
  <c r="J136" i="3" s="1"/>
  <c r="V119" i="3"/>
  <c r="V117" i="3"/>
  <c r="V115" i="3"/>
  <c r="V113" i="3"/>
  <c r="V111" i="3"/>
  <c r="R111" i="3"/>
  <c r="V109" i="3"/>
  <c r="V107" i="3"/>
  <c r="V105" i="3"/>
  <c r="V103" i="3"/>
  <c r="V101" i="3"/>
  <c r="R97" i="3"/>
  <c r="Q97" i="3"/>
  <c r="V97" i="3"/>
  <c r="V95" i="3"/>
  <c r="V93" i="3"/>
  <c r="V91" i="3"/>
  <c r="V89" i="3"/>
  <c r="V85" i="3"/>
  <c r="V83" i="3"/>
  <c r="V81" i="3"/>
  <c r="V79" i="3"/>
  <c r="V77" i="3"/>
  <c r="V75" i="3"/>
  <c r="V73" i="3"/>
  <c r="V71" i="3"/>
  <c r="P67" i="3"/>
  <c r="V67" i="3"/>
  <c r="V65" i="3"/>
  <c r="R65" i="3"/>
  <c r="Q65" i="3"/>
  <c r="V63" i="3"/>
  <c r="V61" i="3"/>
  <c r="V59" i="3"/>
  <c r="V57" i="3"/>
  <c r="V55" i="3"/>
  <c r="V53" i="3"/>
  <c r="Q51" i="3"/>
  <c r="V51" i="3"/>
  <c r="R49" i="3"/>
  <c r="Q49" i="3"/>
  <c r="V49" i="3"/>
  <c r="V47" i="3"/>
  <c r="V45" i="3"/>
  <c r="V43" i="3"/>
  <c r="V41" i="3"/>
  <c r="Q41" i="3"/>
  <c r="V39" i="3"/>
  <c r="V37" i="3"/>
  <c r="V35" i="3"/>
  <c r="V33" i="3"/>
  <c r="Q31" i="3"/>
  <c r="V31" i="3"/>
  <c r="V29" i="3"/>
  <c r="V27" i="3"/>
  <c r="V25" i="3"/>
  <c r="V23" i="3"/>
  <c r="V21" i="3"/>
  <c r="V19" i="3"/>
  <c r="V17" i="3"/>
  <c r="V15" i="3"/>
  <c r="V13" i="3"/>
  <c r="V11" i="3"/>
  <c r="V9" i="3"/>
  <c r="V7" i="3"/>
  <c r="R7" i="3"/>
  <c r="Q5" i="3"/>
  <c r="O129" i="3"/>
  <c r="V5" i="3"/>
  <c r="R5" i="3"/>
  <c r="P128" i="3"/>
  <c r="P81" i="1"/>
  <c r="J171" i="1"/>
  <c r="J183" i="1"/>
  <c r="P55" i="1"/>
  <c r="J185" i="1"/>
  <c r="J188" i="1"/>
  <c r="J187" i="1"/>
  <c r="L100" i="1"/>
  <c r="L81" i="1"/>
  <c r="J175" i="1"/>
  <c r="J186" i="1"/>
  <c r="J174" i="1"/>
  <c r="P73" i="1"/>
  <c r="O64" i="1"/>
  <c r="K174" i="1"/>
  <c r="J180" i="1"/>
  <c r="L212" i="1"/>
  <c r="L211" i="1"/>
  <c r="L209" i="1"/>
  <c r="L205" i="1"/>
  <c r="L201" i="1"/>
  <c r="K208" i="1"/>
  <c r="K204" i="1"/>
  <c r="J212" i="1"/>
  <c r="J242" i="1"/>
  <c r="K211" i="1" s="1"/>
  <c r="K242" i="1"/>
  <c r="L242" i="1"/>
  <c r="K241" i="1"/>
  <c r="L241" i="1"/>
  <c r="J241" i="1"/>
  <c r="J211" i="1" s="1"/>
  <c r="J246" i="1"/>
  <c r="K246" i="1"/>
  <c r="L246" i="1"/>
  <c r="K245" i="1"/>
  <c r="L245" i="1"/>
  <c r="J245" i="1"/>
  <c r="J244" i="1"/>
  <c r="K212" i="1" s="1"/>
  <c r="K244" i="1"/>
  <c r="L244" i="1"/>
  <c r="K243" i="1"/>
  <c r="L243" i="1"/>
  <c r="J243" i="1"/>
  <c r="J240" i="1"/>
  <c r="K210" i="1" s="1"/>
  <c r="K240" i="1"/>
  <c r="L240" i="1"/>
  <c r="K239" i="1"/>
  <c r="L210" i="1" s="1"/>
  <c r="L239" i="1"/>
  <c r="J239" i="1"/>
  <c r="J210" i="1" s="1"/>
  <c r="J238" i="1"/>
  <c r="K209" i="1" s="1"/>
  <c r="K238" i="1"/>
  <c r="L238" i="1"/>
  <c r="K237" i="1"/>
  <c r="L237" i="1"/>
  <c r="J237" i="1"/>
  <c r="J209" i="1" s="1"/>
  <c r="J236" i="1"/>
  <c r="K236" i="1"/>
  <c r="L236" i="1"/>
  <c r="K235" i="1"/>
  <c r="L208" i="1" s="1"/>
  <c r="L235" i="1"/>
  <c r="J235" i="1"/>
  <c r="J208" i="1" s="1"/>
  <c r="J234" i="1"/>
  <c r="K207" i="1" s="1"/>
  <c r="K234" i="1"/>
  <c r="L234" i="1"/>
  <c r="K233" i="1"/>
  <c r="L207" i="1" s="1"/>
  <c r="L233" i="1"/>
  <c r="J233" i="1"/>
  <c r="J207" i="1" s="1"/>
  <c r="J232" i="1"/>
  <c r="K206" i="1" s="1"/>
  <c r="K232" i="1"/>
  <c r="L232" i="1"/>
  <c r="K231" i="1"/>
  <c r="L206" i="1" s="1"/>
  <c r="L231" i="1"/>
  <c r="J231" i="1"/>
  <c r="J206" i="1" s="1"/>
  <c r="J230" i="1"/>
  <c r="K205" i="1" s="1"/>
  <c r="K230" i="1"/>
  <c r="L230" i="1"/>
  <c r="K229" i="1"/>
  <c r="L229" i="1"/>
  <c r="J229" i="1"/>
  <c r="J205" i="1" s="1"/>
  <c r="J228" i="1"/>
  <c r="K228" i="1"/>
  <c r="L228" i="1"/>
  <c r="K227" i="1"/>
  <c r="L204" i="1" s="1"/>
  <c r="L227" i="1"/>
  <c r="J227" i="1"/>
  <c r="J204" i="1" s="1"/>
  <c r="J226" i="1"/>
  <c r="K203" i="1" s="1"/>
  <c r="K226" i="1"/>
  <c r="L226" i="1"/>
  <c r="K225" i="1"/>
  <c r="L203" i="1" s="1"/>
  <c r="L225" i="1"/>
  <c r="J225" i="1"/>
  <c r="J203" i="1" s="1"/>
  <c r="J224" i="1"/>
  <c r="K202" i="1" s="1"/>
  <c r="K224" i="1"/>
  <c r="L224" i="1"/>
  <c r="K223" i="1"/>
  <c r="L202" i="1" s="1"/>
  <c r="L223" i="1"/>
  <c r="J223" i="1"/>
  <c r="J202" i="1" s="1"/>
  <c r="J222" i="1"/>
  <c r="K201" i="1" s="1"/>
  <c r="K222" i="1"/>
  <c r="L222" i="1"/>
  <c r="K221" i="1"/>
  <c r="L221" i="1"/>
  <c r="J221" i="1"/>
  <c r="J201" i="1" s="1"/>
  <c r="J220" i="1"/>
  <c r="K200" i="1" s="1"/>
  <c r="K220" i="1"/>
  <c r="L220" i="1"/>
  <c r="K219" i="1"/>
  <c r="L200" i="1" s="1"/>
  <c r="L219" i="1"/>
  <c r="J219" i="1"/>
  <c r="J200" i="1" s="1"/>
  <c r="J218" i="1"/>
  <c r="K199" i="1" s="1"/>
  <c r="K218" i="1"/>
  <c r="L218" i="1"/>
  <c r="K217" i="1"/>
  <c r="L199" i="1" s="1"/>
  <c r="L217" i="1"/>
  <c r="J217" i="1"/>
  <c r="J199" i="1" s="1"/>
  <c r="J192" i="1"/>
  <c r="K177" i="1" s="1"/>
  <c r="K192" i="1"/>
  <c r="M177" i="1" s="1"/>
  <c r="L192" i="1"/>
  <c r="O177" i="1" s="1"/>
  <c r="K191" i="1"/>
  <c r="L177" i="1" s="1"/>
  <c r="L191" i="1"/>
  <c r="N177" i="1" s="1"/>
  <c r="J191" i="1"/>
  <c r="J177" i="1" s="1"/>
  <c r="J190" i="1"/>
  <c r="K176" i="1" s="1"/>
  <c r="K190" i="1"/>
  <c r="M176" i="1" s="1"/>
  <c r="L190" i="1"/>
  <c r="O176" i="1" s="1"/>
  <c r="K189" i="1"/>
  <c r="L176" i="1" s="1"/>
  <c r="L189" i="1"/>
  <c r="N176" i="1" s="1"/>
  <c r="J189" i="1"/>
  <c r="J176" i="1" s="1"/>
  <c r="K175" i="1"/>
  <c r="K188" i="1"/>
  <c r="M175" i="1" s="1"/>
  <c r="L188" i="1"/>
  <c r="O175" i="1" s="1"/>
  <c r="K187" i="1"/>
  <c r="L175" i="1" s="1"/>
  <c r="L187" i="1"/>
  <c r="N175" i="1" s="1"/>
  <c r="K186" i="1"/>
  <c r="M174" i="1" s="1"/>
  <c r="L186" i="1"/>
  <c r="O174" i="1" s="1"/>
  <c r="K185" i="1"/>
  <c r="L174" i="1" s="1"/>
  <c r="L185" i="1"/>
  <c r="N174" i="1" s="1"/>
  <c r="J184" i="1"/>
  <c r="K173" i="1" s="1"/>
  <c r="K184" i="1"/>
  <c r="M173" i="1" s="1"/>
  <c r="L184" i="1"/>
  <c r="O173" i="1" s="1"/>
  <c r="K183" i="1"/>
  <c r="L173" i="1" s="1"/>
  <c r="L183" i="1"/>
  <c r="N173" i="1" s="1"/>
  <c r="J173" i="1"/>
  <c r="J182" i="1"/>
  <c r="K172" i="1" s="1"/>
  <c r="K182" i="1"/>
  <c r="M172" i="1" s="1"/>
  <c r="L182" i="1"/>
  <c r="O172" i="1" s="1"/>
  <c r="K181" i="1"/>
  <c r="L172" i="1" s="1"/>
  <c r="L181" i="1"/>
  <c r="N172" i="1" s="1"/>
  <c r="J181" i="1"/>
  <c r="J172" i="1" s="1"/>
  <c r="K171" i="1"/>
  <c r="K180" i="1"/>
  <c r="M171" i="1" s="1"/>
  <c r="L180" i="1"/>
  <c r="O171" i="1" s="1"/>
  <c r="K179" i="1"/>
  <c r="L171" i="1" s="1"/>
  <c r="L179" i="1"/>
  <c r="N171" i="1" s="1"/>
  <c r="J179" i="1"/>
  <c r="M160" i="1"/>
  <c r="M153" i="1" s="1"/>
  <c r="L168" i="1" s="1"/>
  <c r="N160" i="1"/>
  <c r="N153" i="1" s="1"/>
  <c r="N168" i="1" s="1"/>
  <c r="M161" i="1"/>
  <c r="M154" i="1" s="1"/>
  <c r="M168" i="1" s="1"/>
  <c r="N161" i="1"/>
  <c r="L161" i="1"/>
  <c r="L154" i="1" s="1"/>
  <c r="K168" i="1" s="1"/>
  <c r="L160" i="1"/>
  <c r="L153" i="1" s="1"/>
  <c r="J168" i="1" s="1"/>
  <c r="L19" i="1"/>
  <c r="L17" i="1"/>
  <c r="L15" i="1"/>
  <c r="V5" i="1"/>
  <c r="V97" i="1"/>
  <c r="N113" i="1"/>
  <c r="M113" i="1"/>
  <c r="L113" i="1"/>
  <c r="L112" i="1"/>
  <c r="N112" i="1"/>
  <c r="M112" i="1"/>
  <c r="V75" i="1"/>
  <c r="N152" i="1"/>
  <c r="M152" i="1"/>
  <c r="L152" i="1"/>
  <c r="V151" i="1"/>
  <c r="N151" i="1"/>
  <c r="M151" i="1"/>
  <c r="L151" i="1"/>
  <c r="N150" i="1"/>
  <c r="M150" i="1"/>
  <c r="L150" i="1"/>
  <c r="V149" i="1"/>
  <c r="N149" i="1"/>
  <c r="M149" i="1"/>
  <c r="L149" i="1"/>
  <c r="N148" i="1"/>
  <c r="M148" i="1"/>
  <c r="L148" i="1"/>
  <c r="V147" i="1"/>
  <c r="N147" i="1"/>
  <c r="M147" i="1"/>
  <c r="L147" i="1"/>
  <c r="N146" i="1"/>
  <c r="M146" i="1"/>
  <c r="L146" i="1"/>
  <c r="V145" i="1"/>
  <c r="N145" i="1"/>
  <c r="M145" i="1"/>
  <c r="L145" i="1"/>
  <c r="N144" i="1"/>
  <c r="M144" i="1"/>
  <c r="L144" i="1"/>
  <c r="V143" i="1"/>
  <c r="N143" i="1"/>
  <c r="M143" i="1"/>
  <c r="L143" i="1"/>
  <c r="N142" i="1"/>
  <c r="M142" i="1"/>
  <c r="L142" i="1"/>
  <c r="V141" i="1"/>
  <c r="N141" i="1"/>
  <c r="M141" i="1"/>
  <c r="L141" i="1"/>
  <c r="N140" i="1"/>
  <c r="M140" i="1"/>
  <c r="L140" i="1"/>
  <c r="V139" i="1"/>
  <c r="N139" i="1"/>
  <c r="M139" i="1"/>
  <c r="L139" i="1"/>
  <c r="N138" i="1"/>
  <c r="M138" i="1"/>
  <c r="L138" i="1"/>
  <c r="V137" i="1"/>
  <c r="N137" i="1"/>
  <c r="M137" i="1"/>
  <c r="L137" i="1"/>
  <c r="N136" i="1"/>
  <c r="M136" i="1"/>
  <c r="L136" i="1"/>
  <c r="V135" i="1"/>
  <c r="N135" i="1"/>
  <c r="M135" i="1"/>
  <c r="L135" i="1"/>
  <c r="N134" i="1"/>
  <c r="M134" i="1"/>
  <c r="L134" i="1"/>
  <c r="V133" i="1"/>
  <c r="N133" i="1"/>
  <c r="M133" i="1"/>
  <c r="L133" i="1"/>
  <c r="N132" i="1"/>
  <c r="M132" i="1"/>
  <c r="L132" i="1"/>
  <c r="V131" i="1"/>
  <c r="N131" i="1"/>
  <c r="M131" i="1"/>
  <c r="L131" i="1"/>
  <c r="N130" i="1"/>
  <c r="M130" i="1"/>
  <c r="L130" i="1"/>
  <c r="V129" i="1"/>
  <c r="N129" i="1"/>
  <c r="M129" i="1"/>
  <c r="L129" i="1"/>
  <c r="N128" i="1"/>
  <c r="M128" i="1"/>
  <c r="L128" i="1"/>
  <c r="V127" i="1"/>
  <c r="N127" i="1"/>
  <c r="M127" i="1"/>
  <c r="L127" i="1"/>
  <c r="N126" i="1"/>
  <c r="R125" i="1" s="1"/>
  <c r="M126" i="1"/>
  <c r="Q125" i="1" s="1"/>
  <c r="L126" i="1"/>
  <c r="V125" i="1"/>
  <c r="N125" i="1"/>
  <c r="M125" i="1"/>
  <c r="L125" i="1"/>
  <c r="N124" i="1"/>
  <c r="R123" i="1" s="1"/>
  <c r="M124" i="1"/>
  <c r="Q123" i="1" s="1"/>
  <c r="L124" i="1"/>
  <c r="P123" i="1" s="1"/>
  <c r="V123" i="1"/>
  <c r="N123" i="1"/>
  <c r="M123" i="1"/>
  <c r="L123" i="1"/>
  <c r="N122" i="1"/>
  <c r="M122" i="1"/>
  <c r="L122" i="1"/>
  <c r="V121" i="1"/>
  <c r="N121" i="1"/>
  <c r="M121" i="1"/>
  <c r="L121" i="1"/>
  <c r="N120" i="1"/>
  <c r="M120" i="1"/>
  <c r="L120" i="1"/>
  <c r="V119" i="1"/>
  <c r="N119" i="1"/>
  <c r="M119" i="1"/>
  <c r="L119" i="1"/>
  <c r="N118" i="1"/>
  <c r="M118" i="1"/>
  <c r="L118" i="1"/>
  <c r="V117" i="1"/>
  <c r="N117" i="1"/>
  <c r="M117" i="1"/>
  <c r="L117" i="1"/>
  <c r="N116" i="1"/>
  <c r="M116" i="1"/>
  <c r="L116" i="1"/>
  <c r="V115" i="1"/>
  <c r="N115" i="1"/>
  <c r="M115" i="1"/>
  <c r="L115" i="1"/>
  <c r="N114" i="1"/>
  <c r="M114" i="1"/>
  <c r="L114" i="1"/>
  <c r="V111" i="1"/>
  <c r="N111" i="1"/>
  <c r="M111" i="1"/>
  <c r="L111" i="1"/>
  <c r="N110" i="1"/>
  <c r="M110" i="1"/>
  <c r="L110" i="1"/>
  <c r="V109" i="1"/>
  <c r="N109" i="1"/>
  <c r="M109" i="1"/>
  <c r="L109" i="1"/>
  <c r="N108" i="1"/>
  <c r="M108" i="1"/>
  <c r="L108" i="1"/>
  <c r="V107" i="1"/>
  <c r="N107" i="1"/>
  <c r="M107" i="1"/>
  <c r="L107" i="1"/>
  <c r="N106" i="1"/>
  <c r="M106" i="1"/>
  <c r="L106" i="1"/>
  <c r="V105" i="1"/>
  <c r="N105" i="1"/>
  <c r="M105" i="1"/>
  <c r="L105" i="1"/>
  <c r="N104" i="1"/>
  <c r="M104" i="1"/>
  <c r="L104" i="1"/>
  <c r="V103" i="1"/>
  <c r="N103" i="1"/>
  <c r="M103" i="1"/>
  <c r="L103" i="1"/>
  <c r="N102" i="1"/>
  <c r="M102" i="1"/>
  <c r="L102" i="1"/>
  <c r="V101" i="1"/>
  <c r="N101" i="1"/>
  <c r="M101" i="1"/>
  <c r="L101" i="1"/>
  <c r="N100" i="1"/>
  <c r="M100" i="1"/>
  <c r="V99" i="1"/>
  <c r="N99" i="1"/>
  <c r="M99" i="1"/>
  <c r="L99" i="1"/>
  <c r="N98" i="1"/>
  <c r="M98" i="1"/>
  <c r="L98" i="1"/>
  <c r="N97" i="1"/>
  <c r="M97" i="1"/>
  <c r="L97" i="1"/>
  <c r="N96" i="1"/>
  <c r="M96" i="1"/>
  <c r="L96" i="1"/>
  <c r="V95" i="1"/>
  <c r="N95" i="1"/>
  <c r="M95" i="1"/>
  <c r="L95" i="1"/>
  <c r="N94" i="1"/>
  <c r="M94" i="1"/>
  <c r="L94" i="1"/>
  <c r="V93" i="1"/>
  <c r="N93" i="1"/>
  <c r="M93" i="1"/>
  <c r="L93" i="1"/>
  <c r="N92" i="1"/>
  <c r="M92" i="1"/>
  <c r="L92" i="1"/>
  <c r="V91" i="1"/>
  <c r="N91" i="1"/>
  <c r="M91" i="1"/>
  <c r="L91" i="1"/>
  <c r="N90" i="1"/>
  <c r="M90" i="1"/>
  <c r="L90" i="1"/>
  <c r="V89" i="1"/>
  <c r="N89" i="1"/>
  <c r="M89" i="1"/>
  <c r="L89" i="1"/>
  <c r="N88" i="1"/>
  <c r="M88" i="1"/>
  <c r="L88" i="1"/>
  <c r="V87" i="1"/>
  <c r="N87" i="1"/>
  <c r="M87" i="1"/>
  <c r="L87" i="1"/>
  <c r="N86" i="1"/>
  <c r="M86" i="1"/>
  <c r="L86" i="1"/>
  <c r="N85" i="1"/>
  <c r="M85" i="1"/>
  <c r="L85" i="1"/>
  <c r="N84" i="1"/>
  <c r="M84" i="1"/>
  <c r="L84" i="1"/>
  <c r="V83" i="1"/>
  <c r="N83" i="1"/>
  <c r="M83" i="1"/>
  <c r="L83" i="1"/>
  <c r="N82" i="1"/>
  <c r="M82" i="1"/>
  <c r="L82" i="1"/>
  <c r="V81" i="1"/>
  <c r="N81" i="1"/>
  <c r="M81" i="1"/>
  <c r="N80" i="1"/>
  <c r="R79" i="1" s="1"/>
  <c r="M80" i="1"/>
  <c r="L80" i="1"/>
  <c r="P79" i="1" s="1"/>
  <c r="V79" i="1"/>
  <c r="N79" i="1"/>
  <c r="M79" i="1"/>
  <c r="L79" i="1"/>
  <c r="N78" i="1"/>
  <c r="M78" i="1"/>
  <c r="L78" i="1"/>
  <c r="V77" i="1"/>
  <c r="N77" i="1"/>
  <c r="M77" i="1"/>
  <c r="L77" i="1"/>
  <c r="N76" i="1"/>
  <c r="M76" i="1"/>
  <c r="L76" i="1"/>
  <c r="N75" i="1"/>
  <c r="M75" i="1"/>
  <c r="L75" i="1"/>
  <c r="N74" i="1"/>
  <c r="M74" i="1"/>
  <c r="L74" i="1"/>
  <c r="V73" i="1"/>
  <c r="N73" i="1"/>
  <c r="M73" i="1"/>
  <c r="L73" i="1"/>
  <c r="N72" i="1"/>
  <c r="M72" i="1"/>
  <c r="L72" i="1"/>
  <c r="V71" i="1"/>
  <c r="N71" i="1"/>
  <c r="M71" i="1"/>
  <c r="L71" i="1"/>
  <c r="N70" i="1"/>
  <c r="M70" i="1"/>
  <c r="L70" i="1"/>
  <c r="V69" i="1"/>
  <c r="N69" i="1"/>
  <c r="M69" i="1"/>
  <c r="L69" i="1"/>
  <c r="N68" i="1"/>
  <c r="M68" i="1"/>
  <c r="L68" i="1"/>
  <c r="V67" i="1"/>
  <c r="N67" i="1"/>
  <c r="M67" i="1"/>
  <c r="L67" i="1"/>
  <c r="N66" i="1"/>
  <c r="M66" i="1"/>
  <c r="L66" i="1"/>
  <c r="V65" i="1"/>
  <c r="N65" i="1"/>
  <c r="M65" i="1"/>
  <c r="L65" i="1"/>
  <c r="N64" i="1"/>
  <c r="M64" i="1"/>
  <c r="L64" i="1"/>
  <c r="V63" i="1"/>
  <c r="N63" i="1"/>
  <c r="M63" i="1"/>
  <c r="L63" i="1"/>
  <c r="N62" i="1"/>
  <c r="M62" i="1"/>
  <c r="L62" i="1"/>
  <c r="V61" i="1"/>
  <c r="N61" i="1"/>
  <c r="M61" i="1"/>
  <c r="L61" i="1"/>
  <c r="N60" i="1"/>
  <c r="M60" i="1"/>
  <c r="L60" i="1"/>
  <c r="V59" i="1"/>
  <c r="N59" i="1"/>
  <c r="M59" i="1"/>
  <c r="L59" i="1"/>
  <c r="N58" i="1"/>
  <c r="M58" i="1"/>
  <c r="L58" i="1"/>
  <c r="V57" i="1"/>
  <c r="N57" i="1"/>
  <c r="M57" i="1"/>
  <c r="L57" i="1"/>
  <c r="N56" i="1"/>
  <c r="M56" i="1"/>
  <c r="L56" i="1"/>
  <c r="W55" i="1"/>
  <c r="V55" i="1"/>
  <c r="N55" i="1"/>
  <c r="M55" i="1"/>
  <c r="L55" i="1"/>
  <c r="N54" i="1"/>
  <c r="M54" i="1"/>
  <c r="L54" i="1"/>
  <c r="V53" i="1"/>
  <c r="N53" i="1"/>
  <c r="M53" i="1"/>
  <c r="L53" i="1"/>
  <c r="N52" i="1"/>
  <c r="M52" i="1"/>
  <c r="L52" i="1"/>
  <c r="V51" i="1"/>
  <c r="N51" i="1"/>
  <c r="M51" i="1"/>
  <c r="L51" i="1"/>
  <c r="N50" i="1"/>
  <c r="M50" i="1"/>
  <c r="L50" i="1"/>
  <c r="V49" i="1"/>
  <c r="N49" i="1"/>
  <c r="M49" i="1"/>
  <c r="L49" i="1"/>
  <c r="N48" i="1"/>
  <c r="M48" i="1"/>
  <c r="L48" i="1"/>
  <c r="V47" i="1"/>
  <c r="N47" i="1"/>
  <c r="M47" i="1"/>
  <c r="L47" i="1"/>
  <c r="N46" i="1"/>
  <c r="M46" i="1"/>
  <c r="L46" i="1"/>
  <c r="V45" i="1"/>
  <c r="N45" i="1"/>
  <c r="M45" i="1"/>
  <c r="L45" i="1"/>
  <c r="N44" i="1"/>
  <c r="M44" i="1"/>
  <c r="L44" i="1"/>
  <c r="V43" i="1"/>
  <c r="N43" i="1"/>
  <c r="M43" i="1"/>
  <c r="L43" i="1"/>
  <c r="N42" i="1"/>
  <c r="M42" i="1"/>
  <c r="L42" i="1"/>
  <c r="V41" i="1"/>
  <c r="N41" i="1"/>
  <c r="M41" i="1"/>
  <c r="L41" i="1"/>
  <c r="N40" i="1"/>
  <c r="M40" i="1"/>
  <c r="L40" i="1"/>
  <c r="V39" i="1"/>
  <c r="N39" i="1"/>
  <c r="M39" i="1"/>
  <c r="L39" i="1"/>
  <c r="N38" i="1"/>
  <c r="M38" i="1"/>
  <c r="L38" i="1"/>
  <c r="V37" i="1"/>
  <c r="N37" i="1"/>
  <c r="M37" i="1"/>
  <c r="L37" i="1"/>
  <c r="N36" i="1"/>
  <c r="M36" i="1"/>
  <c r="L36" i="1"/>
  <c r="V35" i="1"/>
  <c r="N35" i="1"/>
  <c r="M35" i="1"/>
  <c r="L35" i="1"/>
  <c r="N34" i="1"/>
  <c r="M34" i="1"/>
  <c r="L34" i="1"/>
  <c r="V33" i="1"/>
  <c r="N33" i="1"/>
  <c r="M33" i="1"/>
  <c r="L33" i="1"/>
  <c r="N32" i="1"/>
  <c r="M32" i="1"/>
  <c r="L32" i="1"/>
  <c r="V31" i="1"/>
  <c r="N31" i="1"/>
  <c r="M31" i="1"/>
  <c r="L31" i="1"/>
  <c r="N30" i="1"/>
  <c r="M30" i="1"/>
  <c r="L30" i="1"/>
  <c r="V29" i="1"/>
  <c r="N29" i="1"/>
  <c r="M29" i="1"/>
  <c r="L29" i="1"/>
  <c r="N28" i="1"/>
  <c r="M28" i="1"/>
  <c r="L28" i="1"/>
  <c r="V27" i="1"/>
  <c r="N27" i="1"/>
  <c r="M27" i="1"/>
  <c r="L27" i="1"/>
  <c r="N26" i="1"/>
  <c r="M26" i="1"/>
  <c r="L26" i="1"/>
  <c r="V25" i="1"/>
  <c r="N25" i="1"/>
  <c r="M25" i="1"/>
  <c r="L25" i="1"/>
  <c r="N24" i="1"/>
  <c r="M24" i="1"/>
  <c r="L24" i="1"/>
  <c r="V23" i="1"/>
  <c r="N23" i="1"/>
  <c r="M23" i="1"/>
  <c r="L23" i="1"/>
  <c r="N22" i="1"/>
  <c r="M22" i="1"/>
  <c r="L22" i="1"/>
  <c r="V21" i="1"/>
  <c r="N21" i="1"/>
  <c r="M21" i="1"/>
  <c r="L21" i="1"/>
  <c r="N20" i="1"/>
  <c r="M20" i="1"/>
  <c r="L20" i="1"/>
  <c r="V19" i="1"/>
  <c r="N19" i="1"/>
  <c r="M19" i="1"/>
  <c r="N18" i="1"/>
  <c r="M18" i="1"/>
  <c r="L18" i="1"/>
  <c r="V17" i="1"/>
  <c r="N17" i="1"/>
  <c r="M17" i="1"/>
  <c r="N16" i="1"/>
  <c r="M16" i="1"/>
  <c r="L16" i="1"/>
  <c r="V15" i="1"/>
  <c r="N15" i="1"/>
  <c r="M15" i="1"/>
  <c r="N14" i="1"/>
  <c r="M14" i="1"/>
  <c r="L14" i="1"/>
  <c r="V13" i="1"/>
  <c r="N13" i="1"/>
  <c r="M13" i="1"/>
  <c r="L13" i="1"/>
  <c r="N12" i="1"/>
  <c r="M12" i="1"/>
  <c r="L12" i="1"/>
  <c r="V11" i="1"/>
  <c r="N11" i="1"/>
  <c r="M11" i="1"/>
  <c r="L11" i="1"/>
  <c r="N10" i="1"/>
  <c r="M10" i="1"/>
  <c r="L10" i="1"/>
  <c r="V9" i="1"/>
  <c r="N9" i="1"/>
  <c r="M9" i="1"/>
  <c r="L9" i="1"/>
  <c r="N8" i="1"/>
  <c r="M8" i="1"/>
  <c r="L8" i="1"/>
  <c r="V7" i="1"/>
  <c r="N7" i="1"/>
  <c r="M7" i="1"/>
  <c r="L7" i="1"/>
  <c r="N6" i="1"/>
  <c r="M6" i="1"/>
  <c r="L6" i="1"/>
  <c r="N5" i="1"/>
  <c r="M5" i="1"/>
  <c r="L5" i="1"/>
  <c r="N4" i="1"/>
  <c r="M4" i="1"/>
  <c r="L4" i="1"/>
  <c r="V3" i="1"/>
  <c r="N3" i="1"/>
  <c r="M3" i="1"/>
  <c r="L3" i="1"/>
  <c r="R99" i="3" l="1"/>
  <c r="P99" i="3"/>
  <c r="S99" i="3" s="1"/>
  <c r="M130" i="3"/>
  <c r="L130" i="3"/>
  <c r="R9" i="3"/>
  <c r="R23" i="3"/>
  <c r="M122" i="3"/>
  <c r="Q9" i="3"/>
  <c r="Q111" i="3"/>
  <c r="R57" i="3"/>
  <c r="Q128" i="3"/>
  <c r="Q61" i="3"/>
  <c r="P97" i="3"/>
  <c r="R101" i="3"/>
  <c r="Q129" i="3"/>
  <c r="P49" i="3"/>
  <c r="Q57" i="3"/>
  <c r="P61" i="3"/>
  <c r="S97" i="3"/>
  <c r="P101" i="3"/>
  <c r="P111" i="3"/>
  <c r="R41" i="3"/>
  <c r="Q13" i="3"/>
  <c r="P19" i="3"/>
  <c r="R51" i="3"/>
  <c r="Q91" i="3"/>
  <c r="R13" i="3"/>
  <c r="P13" i="3"/>
  <c r="R19" i="3"/>
  <c r="R31" i="3"/>
  <c r="P51" i="3"/>
  <c r="R61" i="3"/>
  <c r="R91" i="3"/>
  <c r="P91" i="3"/>
  <c r="S91" i="3" s="1"/>
  <c r="L131" i="3"/>
  <c r="L125" i="3" s="1"/>
  <c r="L126" i="3" s="1"/>
  <c r="O122" i="3"/>
  <c r="Q131" i="3"/>
  <c r="S49" i="3"/>
  <c r="S61" i="3"/>
  <c r="S51" i="3"/>
  <c r="Q7" i="3"/>
  <c r="P23" i="3"/>
  <c r="T23" i="3" s="1"/>
  <c r="P57" i="3"/>
  <c r="S57" i="3" s="1"/>
  <c r="R67" i="3"/>
  <c r="S67" i="3" s="1"/>
  <c r="Q101" i="3"/>
  <c r="S101" i="3" s="1"/>
  <c r="T101" i="3" s="1"/>
  <c r="M125" i="3"/>
  <c r="M126" i="3" s="1"/>
  <c r="O128" i="3"/>
  <c r="P129" i="3"/>
  <c r="P131" i="3" s="1"/>
  <c r="P9" i="3"/>
  <c r="S9" i="3" s="1"/>
  <c r="P31" i="3"/>
  <c r="P41" i="3"/>
  <c r="S41" i="3" s="1"/>
  <c r="P65" i="3"/>
  <c r="S65" i="3" s="1"/>
  <c r="N122" i="3"/>
  <c r="O113" i="1"/>
  <c r="O112" i="1"/>
  <c r="R7" i="1"/>
  <c r="O9" i="1"/>
  <c r="O10" i="1"/>
  <c r="Q5" i="1"/>
  <c r="O103" i="1"/>
  <c r="O104" i="1"/>
  <c r="O121" i="1"/>
  <c r="L163" i="1"/>
  <c r="L157" i="1" s="1"/>
  <c r="L158" i="1" s="1"/>
  <c r="R3" i="1"/>
  <c r="P17" i="1"/>
  <c r="O96" i="1"/>
  <c r="O147" i="1"/>
  <c r="O148" i="1"/>
  <c r="O107" i="1"/>
  <c r="O108" i="1"/>
  <c r="O132" i="1"/>
  <c r="Q133" i="1"/>
  <c r="Q160" i="1"/>
  <c r="P161" i="1"/>
  <c r="O61" i="1"/>
  <c r="O62" i="1"/>
  <c r="O23" i="1"/>
  <c r="P160" i="1"/>
  <c r="Q53" i="1"/>
  <c r="O105" i="1"/>
  <c r="Q117" i="1"/>
  <c r="O129" i="1"/>
  <c r="O138" i="1"/>
  <c r="O11" i="1"/>
  <c r="O22" i="1"/>
  <c r="O152" i="1"/>
  <c r="O63" i="1"/>
  <c r="O78" i="1"/>
  <c r="O93" i="1"/>
  <c r="O94" i="1"/>
  <c r="O119" i="1"/>
  <c r="O120" i="1"/>
  <c r="O149" i="1"/>
  <c r="O160" i="1"/>
  <c r="O153" i="1" s="1"/>
  <c r="P53" i="1"/>
  <c r="O161" i="1"/>
  <c r="R53" i="1"/>
  <c r="Q161" i="1"/>
  <c r="Q7" i="1"/>
  <c r="R11" i="1"/>
  <c r="O19" i="1"/>
  <c r="R21" i="1"/>
  <c r="O52" i="1"/>
  <c r="O53" i="1"/>
  <c r="O56" i="1"/>
  <c r="O57" i="1"/>
  <c r="O75" i="1"/>
  <c r="O88" i="1"/>
  <c r="O89" i="1"/>
  <c r="O143" i="1"/>
  <c r="P43" i="1"/>
  <c r="R5" i="1"/>
  <c r="O18" i="1"/>
  <c r="O58" i="1"/>
  <c r="O73" i="1"/>
  <c r="O83" i="1"/>
  <c r="O142" i="1"/>
  <c r="O7" i="1"/>
  <c r="O8" i="1"/>
  <c r="O17" i="1"/>
  <c r="O37" i="1"/>
  <c r="O43" i="1"/>
  <c r="O45" i="1"/>
  <c r="Q43" i="1"/>
  <c r="O60" i="1"/>
  <c r="R61" i="1"/>
  <c r="O81" i="1"/>
  <c r="O87" i="1"/>
  <c r="O92" i="1"/>
  <c r="O128" i="1"/>
  <c r="O135" i="1"/>
  <c r="O15" i="1"/>
  <c r="O16" i="1"/>
  <c r="O26" i="1"/>
  <c r="Q21" i="1"/>
  <c r="R29" i="1"/>
  <c r="O34" i="1"/>
  <c r="O36" i="1"/>
  <c r="O44" i="1"/>
  <c r="O65" i="1"/>
  <c r="O80" i="1"/>
  <c r="O97" i="1"/>
  <c r="O109" i="1"/>
  <c r="O110" i="1"/>
  <c r="O115" i="1"/>
  <c r="S123" i="1"/>
  <c r="O134" i="1"/>
  <c r="O150" i="1"/>
  <c r="Q79" i="1"/>
  <c r="S79" i="1" s="1"/>
  <c r="O47" i="1"/>
  <c r="O68" i="1"/>
  <c r="O72" i="1"/>
  <c r="O74" i="1"/>
  <c r="O114" i="1"/>
  <c r="M157" i="1"/>
  <c r="Q3" i="1"/>
  <c r="O12" i="1"/>
  <c r="O21" i="1"/>
  <c r="O25" i="1"/>
  <c r="Q29" i="1"/>
  <c r="O38" i="1"/>
  <c r="O42" i="1"/>
  <c r="O46" i="1"/>
  <c r="O49" i="1"/>
  <c r="O50" i="1"/>
  <c r="O55" i="1"/>
  <c r="Q55" i="1"/>
  <c r="O67" i="1"/>
  <c r="O71" i="1"/>
  <c r="O77" i="1"/>
  <c r="R81" i="1"/>
  <c r="O85" i="1"/>
  <c r="O86" i="1"/>
  <c r="O91" i="1"/>
  <c r="O101" i="1"/>
  <c r="O102" i="1"/>
  <c r="O116" i="1"/>
  <c r="O125" i="1"/>
  <c r="P127" i="1"/>
  <c r="O131" i="1"/>
  <c r="O137" i="1"/>
  <c r="O141" i="1"/>
  <c r="O145" i="1"/>
  <c r="O39" i="1"/>
  <c r="Q127" i="1"/>
  <c r="R143" i="1"/>
  <c r="O5" i="1"/>
  <c r="Q17" i="1"/>
  <c r="O24" i="1"/>
  <c r="O27" i="1"/>
  <c r="O28" i="1"/>
  <c r="O31" i="1"/>
  <c r="O35" i="1"/>
  <c r="P29" i="1"/>
  <c r="O48" i="1"/>
  <c r="O59" i="1"/>
  <c r="O66" i="1"/>
  <c r="O70" i="1"/>
  <c r="O84" i="1"/>
  <c r="O95" i="1"/>
  <c r="O99" i="1"/>
  <c r="O100" i="1"/>
  <c r="O111" i="1"/>
  <c r="O123" i="1"/>
  <c r="O124" i="1"/>
  <c r="O127" i="1"/>
  <c r="O133" i="1"/>
  <c r="O139" i="1"/>
  <c r="O140" i="1"/>
  <c r="O144" i="1"/>
  <c r="O151" i="1"/>
  <c r="P3" i="1"/>
  <c r="O118" i="1"/>
  <c r="P117" i="1"/>
  <c r="N163" i="1"/>
  <c r="N154" i="1"/>
  <c r="P7" i="1"/>
  <c r="Q11" i="1"/>
  <c r="O30" i="1"/>
  <c r="P61" i="1"/>
  <c r="R127" i="1"/>
  <c r="O130" i="1"/>
  <c r="O136" i="1"/>
  <c r="R133" i="1"/>
  <c r="O146" i="1"/>
  <c r="P143" i="1"/>
  <c r="O20" i="1"/>
  <c r="O33" i="1"/>
  <c r="O41" i="1"/>
  <c r="O54" i="1"/>
  <c r="O76" i="1"/>
  <c r="Q73" i="1"/>
  <c r="O98" i="1"/>
  <c r="O106" i="1"/>
  <c r="O122" i="1"/>
  <c r="R117" i="1"/>
  <c r="O126" i="1"/>
  <c r="P125" i="1"/>
  <c r="S125" i="1" s="1"/>
  <c r="P133" i="1"/>
  <c r="O4" i="1"/>
  <c r="O6" i="1"/>
  <c r="O13" i="1"/>
  <c r="O14" i="1"/>
  <c r="R17" i="1"/>
  <c r="P21" i="1"/>
  <c r="O29" i="1"/>
  <c r="O32" i="1"/>
  <c r="O40" i="1"/>
  <c r="R43" i="1"/>
  <c r="O51" i="1"/>
  <c r="R55" i="1"/>
  <c r="Q61" i="1"/>
  <c r="O69" i="1"/>
  <c r="R73" i="1"/>
  <c r="O79" i="1"/>
  <c r="O82" i="1"/>
  <c r="Q81" i="1"/>
  <c r="O90" i="1"/>
  <c r="O117" i="1"/>
  <c r="Q143" i="1"/>
  <c r="M163" i="1"/>
  <c r="O3" i="1"/>
  <c r="P11" i="1"/>
  <c r="M136" i="3" l="1"/>
  <c r="M132" i="3"/>
  <c r="O121" i="3"/>
  <c r="O131" i="3"/>
  <c r="S13" i="3"/>
  <c r="S111" i="3"/>
  <c r="T111" i="3" s="1"/>
  <c r="R128" i="3"/>
  <c r="S31" i="3"/>
  <c r="T31" i="3" s="1"/>
  <c r="R129" i="3"/>
  <c r="R131" i="3" s="1"/>
  <c r="O125" i="3"/>
  <c r="O126" i="3" s="1"/>
  <c r="O136" i="3"/>
  <c r="N125" i="3"/>
  <c r="N126" i="3" s="1"/>
  <c r="S5" i="3"/>
  <c r="T51" i="3"/>
  <c r="S3" i="1"/>
  <c r="N157" i="1"/>
  <c r="O168" i="1"/>
  <c r="S43" i="1"/>
  <c r="S7" i="1"/>
  <c r="S53" i="1"/>
  <c r="Q163" i="1"/>
  <c r="S21" i="1"/>
  <c r="T21" i="1" s="1"/>
  <c r="S11" i="1"/>
  <c r="S55" i="1"/>
  <c r="S81" i="1"/>
  <c r="S127" i="1"/>
  <c r="S29" i="1"/>
  <c r="S17" i="1"/>
  <c r="S73" i="1"/>
  <c r="R161" i="1"/>
  <c r="O154" i="1"/>
  <c r="O157" i="1" s="1"/>
  <c r="O158" i="1" s="1"/>
  <c r="O163" i="1"/>
  <c r="S61" i="1"/>
  <c r="P163" i="1"/>
  <c r="S117" i="1"/>
  <c r="R160" i="1"/>
  <c r="S133" i="1"/>
  <c r="T133" i="1" s="1"/>
  <c r="S143" i="1"/>
  <c r="T143" i="1" s="1"/>
  <c r="T5" i="3" l="1"/>
  <c r="T3" i="1"/>
  <c r="T29" i="1"/>
  <c r="T55" i="1"/>
  <c r="T81" i="1"/>
  <c r="R163" i="1"/>
</calcChain>
</file>

<file path=xl/sharedStrings.xml><?xml version="1.0" encoding="utf-8"?>
<sst xmlns="http://schemas.openxmlformats.org/spreadsheetml/2006/main" count="817" uniqueCount="360">
  <si>
    <t>PLAN ANTICORRUPCION Y ATENCION AL CIUDADANO 2024 V1</t>
  </si>
  <si>
    <t>Políticas MiPG Decreto 1499 Sept 2017 y Decreto 612 de 2018</t>
  </si>
  <si>
    <t>COMPONENTE</t>
  </si>
  <si>
    <t>SUBCOMPONENTE</t>
  </si>
  <si>
    <t>META 2024</t>
  </si>
  <si>
    <t>No. META 2024</t>
  </si>
  <si>
    <t>ACTIVIDADES PROPUESTAS</t>
  </si>
  <si>
    <t>PONDERACION ACTIVIDAD</t>
  </si>
  <si>
    <t>EVALUACIÓN 
CUAT  I</t>
  </si>
  <si>
    <t>EVALUACIÓN 
CUAT II</t>
  </si>
  <si>
    <t>EVALUACIÓN 
CUAT  III</t>
  </si>
  <si>
    <t>ACUMULADO</t>
  </si>
  <si>
    <t>AVANCE 
I CUAT</t>
  </si>
  <si>
    <t>AVANCE 
II CUAT</t>
  </si>
  <si>
    <t>AVANCE 
III CUAT</t>
  </si>
  <si>
    <t>GESTION 2023</t>
  </si>
  <si>
    <t>% AVANCE COMPON ENTE</t>
  </si>
  <si>
    <t>RESPONSABLE Y APOYO DEL LIDER</t>
  </si>
  <si>
    <t>COMENTARIO</t>
  </si>
  <si>
    <t xml:space="preserve">OBSERVACIONES </t>
  </si>
  <si>
    <t xml:space="preserve">Componente 1: GESTION DEL RIESGO DE CORRUPCION - MAPA DE RIESGOS DE CORRUPCION </t>
  </si>
  <si>
    <t>Subcomponente  1
Política de Administración de Riesgos</t>
  </si>
  <si>
    <t>Identificar y mitigar la materializacion de los  riesgos de corrupción</t>
  </si>
  <si>
    <t xml:space="preserve">Revisar si requiere modificación la  resolución 4076 de 2019 </t>
  </si>
  <si>
    <t>P</t>
  </si>
  <si>
    <t>Grupo de Innovacion Organizacional</t>
  </si>
  <si>
    <t xml:space="preserve">Revisar, actualizar y divulgar la Política de Operación de Administración de Riesgos Versión 3 en el Sistema de Gestión, teniendo en cuenta los cambios normativos que ha emitido el Departamento Administrativo de Función Pública y Secretaría de Transparencia
</t>
  </si>
  <si>
    <t>E</t>
  </si>
  <si>
    <t xml:space="preserve">Construir  y socializar (Banner en web e intranet) el Mapa  de Riesgos de Corrupción 2024
</t>
  </si>
  <si>
    <t>Secretaria General</t>
  </si>
  <si>
    <t xml:space="preserve">Subcomponente 2  - Construccion del Mapa de Riesgos de Corrupcion
</t>
  </si>
  <si>
    <t>Publicar Mapa de riesgos de Corrupción-fecha límite 31 de enero de 2024</t>
  </si>
  <si>
    <t>Fortalecer el conocimiento en gestión del riesgo a los líderes y gestores de proceso. Haciendo enfasis en sus actividades la determinacion y valoracion de control del MRC, Incluir talleres de interiorizacion de la Politica de Administracion del Riesgo )</t>
  </si>
  <si>
    <t>Oficina Control Interno</t>
  </si>
  <si>
    <t xml:space="preserve">Subcomponente 3 - Consultas y Divulgacion
</t>
  </si>
  <si>
    <t>Desarrollar en coordinación con el CEA en las actividades académicas, capacitaciones de gestión de riesgos de corrupción, en concordancia con lo establecido en la resolución 1253 de 2019 que estableció la Catedra Aeronáutica</t>
  </si>
  <si>
    <t xml:space="preserve">Determinar  los procesos responsables  de identificar los riesgos  relacionados con el lavado de activos, sobornos (ISO 370001:2016), fraude, sus controles de debida diligencia y analisis de materializacion, fin detectar y sancionar a tiempo.
</t>
  </si>
  <si>
    <t xml:space="preserve">Realizar seguimiento trimestral  a los riesgos de corrupción registrados en el Mapa de Riesgos 2024, con la información de los Equipos de Gerencia y publicar el informe correspondiente
</t>
  </si>
  <si>
    <t>Subcomponente 4
Monitorio y revisión</t>
  </si>
  <si>
    <t>Matriz Riesgos de Corrupción 2025 en construcción publicada y socializada.</t>
  </si>
  <si>
    <t>Presentar informe al  Comite CICCI los resultados de la estrategia anticorrupcion y atencion al ciudadano.</t>
  </si>
  <si>
    <t> </t>
  </si>
  <si>
    <t xml:space="preserve">COMPONENTE 2 : RACIONALIZACIÓN DE TRAMITES : - </t>
  </si>
  <si>
    <t xml:space="preserve">Subcomponente 2 Racionalizacion de Trámites </t>
  </si>
  <si>
    <t>Racionalizar la totalidad de los tramites inscritos el SUIT</t>
  </si>
  <si>
    <t xml:space="preserve">
Identificar los tramites a racionalizar de los productos o servicios que ofrece la entidad considerando los resultados de las encuestas de medicion de la percepcion  de los clientes que realizaó en el 2023 el Grupo Relacion Estado Ciudadano.</t>
  </si>
  <si>
    <t>Realizar seguimiento trimestral a los tramites a racionalizar y presentar el informe correspondiente</t>
  </si>
  <si>
    <t xml:space="preserve">Realizar mesas de trabajo, para acompañar y asesorar a las areas dueñas de los tramites  a racionalizarse 
</t>
  </si>
  <si>
    <t xml:space="preserve">
Presentar informe al  Comite CICCI los resultados del seguimiento de los tramites racionalizados </t>
  </si>
  <si>
    <t xml:space="preserve">COMPONENTE 3 : RENDICION DE CUENTAS </t>
  </si>
  <si>
    <t>Subcomponente 1 
Información de calidad y en lenguaje comprensible</t>
  </si>
  <si>
    <t>Facilitar la interacción con la ciudadanía y retroalimentación a la misma sobre la gestión pública de la AEROCIVIL</t>
  </si>
  <si>
    <t>Revisar la documentacion registrada en el SGC de Rendicion de Cuentas (Documentos y formatos)</t>
  </si>
  <si>
    <t>Direccion de Gestión Humana</t>
  </si>
  <si>
    <t>Publicar y Divulgar la Politica de Comunicaciones y Relacionamiento Institucional de la Entidad - Aprobada</t>
  </si>
  <si>
    <t>Oficina Asesora de Comunicaciones y Relacionamiento Institucional</t>
  </si>
  <si>
    <t xml:space="preserve">Formular la Estrategia anual de Rendición de Cuentas 2024-2026. </t>
  </si>
  <si>
    <t xml:space="preserve">Publicar en el calendario de Eventos las actividades relacionadas con Participacion Ciudadana </t>
  </si>
  <si>
    <t>Planificar Audiencia Publica de Rendicion de Cuentas 2024</t>
  </si>
  <si>
    <t>Oficina Asesora de Planeacion</t>
  </si>
  <si>
    <t>Subcomponente 2
Diálogo de doble vía con la ciudadanía y sus organizaciones</t>
  </si>
  <si>
    <t>Identificar y consolidar informacion de espacios de participacion ciudadana y de  dialogo institucional</t>
  </si>
  <si>
    <t>Oficina de Comunicaciones y  Relacionamiento Institucional</t>
  </si>
  <si>
    <t>Informar y socializar de los proyectos de infraestructrura  aeronautica y aeroportuaria a los ciudadanos, grupos de valor y comunidades impactadas por estos proyectos de inversion.  (INFRA, TELECO, ADM)</t>
  </si>
  <si>
    <t>ARTÍCULO 17. PEDAGOGÍA PARA LA PROMOCIÓN DE LA PARTICIPACIÓN CIUDADANA PARA LA TRANSPARENCIA Y LUCHA CONTRA LA CORRUPCIÓN
 PARAGRAFO 2. La Secretaria de Transparencia coordinara con las Secretarias de Educación, las estrategias pertinentes a los contextos educativos, conforme a lo establecido en el presente Artículo.</t>
  </si>
  <si>
    <t xml:space="preserve">Publicar en el botón de Participacion  página web los soprtes de la   participacion ciudadana y de la audiencia pública de rendición de cuentas </t>
  </si>
  <si>
    <t xml:space="preserve">
Dirección de Operaciones Aeroportuarias</t>
  </si>
  <si>
    <t>Subcomponente 4
Evaluación y retroalimentación a la gestión institucional</t>
  </si>
  <si>
    <t xml:space="preserve">Evaluación y retroalimentación de la Rendición de Cuentas de acuerdo con las directrices del Manual Único de Rendición de cuentas .
</t>
  </si>
  <si>
    <t xml:space="preserve">Oficina Control Interno </t>
  </si>
  <si>
    <r>
      <rPr>
        <b/>
        <sz val="8"/>
        <color rgb="FF000000"/>
        <rFont val="Arial Narrow"/>
      </rPr>
      <t>COMPONENTE 4 : ATENCION</t>
    </r>
    <r>
      <rPr>
        <sz val="8"/>
        <color rgb="FF000000"/>
        <rFont val="Arial Narrow"/>
      </rPr>
      <t xml:space="preserve"> AL </t>
    </r>
    <r>
      <rPr>
        <b/>
        <sz val="8"/>
        <color rgb="FF000000"/>
        <rFont val="Arial Narrow"/>
      </rPr>
      <t xml:space="preserve">CIUDADANO </t>
    </r>
  </si>
  <si>
    <t>Subcomponente 4.  2  Talento Humano</t>
  </si>
  <si>
    <t xml:space="preserve">Garantizar la calidad y el acceso a los trámites y servicios que ofrecen de la entidad mejorando  la relación con el ciudadano y fortaleciendo los canales de comunicación.
</t>
  </si>
  <si>
    <t>Revisar y ajustar Proceso y Poltifca de Atencion al ciudadano</t>
  </si>
  <si>
    <t>Grupo relacion estado ciudadano</t>
  </si>
  <si>
    <t>Revisar  el  Acceso efectivo, oportuno y de calidad de los ciudadanos a sus derechos en el relacionamiento con el Estado (entidad)</t>
  </si>
  <si>
    <t>Grupo Gestion Documental</t>
  </si>
  <si>
    <t xml:space="preserve">implementar en el  SGDEA  la  realizacion de las acciones necesarias para  que el ciudadano pueda realizar la consulta y radicación de las PQRSD  </t>
  </si>
  <si>
    <t>Oficina de Control Disciplinario Interno</t>
  </si>
  <si>
    <t xml:space="preserve"> Subcomponente 4.4   Normativo y procedimenta</t>
  </si>
  <si>
    <t>Talleres de capacitacion (3)  sobre las diferentes actividades a desarrollar por el GREC (carta trato digno, protocolo de servicio al ciudadano, caracterizacion de ciudadanos, etc)</t>
  </si>
  <si>
    <t>Encuentros de retroalimentacion entre lideres de Politicas de Relacionamiento con la ciudadania, Comunicacines y relacionamiento institucional,  Racionalizacion de tramites y la de Participacion ciudadana en la gestion pubica , fin revisar niveles de madurez del ciudadano en el relacionamiento con el Estado.  (Incluir CEA) - Minimo dos</t>
  </si>
  <si>
    <t>Subcomponente  4. 5 Relacionamiento con el ciudadano</t>
  </si>
  <si>
    <t>Realizar las encuestas de percepcion del cliente frente a los tramites y servicios, y presentar resultados en un informe al CIGD</t>
  </si>
  <si>
    <t>Implementar estrategia de mercadeo para promocionar la oferta academica del CEA</t>
  </si>
  <si>
    <t>CEA</t>
  </si>
  <si>
    <t>Subcomponente 4.6 
Seguimiento</t>
  </si>
  <si>
    <t xml:space="preserve">Realizar seguimiento a la gestión, respuesta oportuna y clara por parte de las áreas responsables de las Peticiones, Quejas, Reclamos, Sugerencias y Denuncias - PQRSD  vigilando el cumplimiento de la normatividad vigente, y presentar informe al CIGD.  
</t>
  </si>
  <si>
    <t xml:space="preserve"> Eliminar esta Meta por duplicidad con la Meta 30</t>
  </si>
  <si>
    <r>
      <rPr>
        <b/>
        <sz val="8"/>
        <color rgb="FF000000"/>
        <rFont val="Arial Narrow"/>
      </rPr>
      <t>COMPONENTE 5 : TRANSPARENCIA Y ACCESO DE  LA INFORMACIÓN</t>
    </r>
    <r>
      <rPr>
        <sz val="8"/>
        <color rgb="FF000000"/>
        <rFont val="Arial Narrow"/>
      </rPr>
      <t xml:space="preserve"> </t>
    </r>
  </si>
  <si>
    <t>Subcomponente 1
 Lineamientos de Transparencia
Activa</t>
  </si>
  <si>
    <t xml:space="preserve">Garantizar el derecho de acceso a la información pública para la toma de decisiones acertadas y permitr  a la ciudadanía participar en la gestión de la Entidad mediante un control social continuo. </t>
  </si>
  <si>
    <t xml:space="preserve">Presentar informe de las denuncias recibidas por la linea telefonica anticorrupcion y correo electronico Soy Transparente.
Generar las alertas derivadas de esta gestion."
</t>
  </si>
  <si>
    <t>Cumplimiento de los criterios establecidos por Mintic y la Procuraduría General de la Nación con respecto a la Ley de Transparencia (1712 de 2014 y sus anexos técnicos.</t>
  </si>
  <si>
    <t>Revisar que los  datos publicados esten actualizados - Definir el alcance del trabajo del web master</t>
  </si>
  <si>
    <t>Difundir la gestión de la entidad  por medio de boletines de prensa, foto noticias y video noticias a través de la sede electrónica.</t>
  </si>
  <si>
    <t>Capacitar a  servidores publicos, grupos de valor en aspectos relacionados con transparencia y acceso a la información pública</t>
  </si>
  <si>
    <t>Informe trimestrall acerca del diligenciamiento de la declaración de bienes y rentas en el SIGEP II.</t>
  </si>
  <si>
    <t>Realizar seguimiento a la actualización de las hojas de vida en el SIGEP II de los servidores públicos de la Aerocivil y presentar informe.</t>
  </si>
  <si>
    <t>Actualizar Directorio  de los funcionarios aeronauticos</t>
  </si>
  <si>
    <t xml:space="preserve">Publicar las declaraciones de renta del nivel directivo </t>
  </si>
  <si>
    <t>Secretaria de Tecnologias de la Informacion STI</t>
  </si>
  <si>
    <t xml:space="preserve">Dar cumplimiento con lo establecido en la Ley 2013 de 2019 "Por medio de la cual se busca garantizar el cumplimiento de los principios de transparencia y publicidad mediante el registro de los conflictos de interés" </t>
  </si>
  <si>
    <t> Realizar eventos (Foros, ferias,  encuentros, etc) en que la entidada promueva la transparencia en su gestion institucional</t>
  </si>
  <si>
    <t>Direccion Administrativa</t>
  </si>
  <si>
    <t xml:space="preserve">Publicar y Divulgar los capitulos actualizados del Manual de contratacion </t>
  </si>
  <si>
    <t>El 20% restante se cumple con la aprobación de los Manuales por parte del CIGD y expedido el acto administrativo</t>
  </si>
  <si>
    <t>Subcomponente 3 Elaboración de los Instrumentos de Gestión de la Información</t>
  </si>
  <si>
    <t>Actualizar los activos de informacion de la entidad</t>
  </si>
  <si>
    <t>GIO : (25 - 13 en GIO . Aprob 8)</t>
  </si>
  <si>
    <t>Socializar e implementar los instrumentos archivísticos que componen el Programa de Gestión Documental-PGD en las dependencias</t>
  </si>
  <si>
    <t xml:space="preserve"> Realizar seguimiento de los archivos de gestion documental a traves del SGDEA. - (reporte de comunicaciones oficiales del sistema de gestion documental)   Informes cuatrimestral de seguimiento 
</t>
  </si>
  <si>
    <t>Subcomponente 5 Monitoreo del Acceso a la Información Pública</t>
  </si>
  <si>
    <t xml:space="preserve">Realizar seguimiento a las actualizaciones de información que realizan las diferentes áreas internas en la pagina web de la Aerocivil y capacitar a las personas para llevar a cabo dicha actividad que no gobierne el Web Master.
</t>
  </si>
  <si>
    <t>Subcomponente 6 Seguimiento</t>
  </si>
  <si>
    <t>Realizar seguimiento a los contenidos de la sede electrónica y desarrollar las sesiones de trabajo necesarias con los responsables para su actualización, atendiendo los parámetros establecidos en la Resolución 1519 de 2020 de MinTIC.</t>
  </si>
  <si>
    <t xml:space="preserve">COMPONETE 6 : INICIATIVAS ADICIONALES </t>
  </si>
  <si>
    <t>Subcomponente 1
Código de Integridad</t>
  </si>
  <si>
    <t>Generar nuevas propuestas para garantizar la transparencia en los procesos de la gestión pública, el fortalecimiento de la integridad y la lucha contra la corrupción, como el desarrollo de acciones para la apropiación del Código de Integridad y la gestión de posibles conflictos de intereses</t>
  </si>
  <si>
    <t>Gestionar los autodiagnosticos definidos para las Politicas Publicas de MIPG y sus correspondientes Planes de Accion</t>
  </si>
  <si>
    <t>Campañas de apropiacion del Codigo de Integridad - conflicto de intereses</t>
  </si>
  <si>
    <t>Apropiacion del Código General Disciplinario  a fin de prevenir la ocurrencia de la falta disciplinaria.</t>
  </si>
  <si>
    <t>Realizar actividades de sensibiizacion sobre la Politica de Integridad y los principios de Integridad y Legalidad</t>
  </si>
  <si>
    <t>Presentacion al CIGD de los resultados del PAAC y el avance de los planes de accion de las politicas MIPG (cuatrimestral)</t>
  </si>
  <si>
    <r>
      <rPr>
        <b/>
        <sz val="8"/>
        <color rgb="FF000000"/>
        <rFont val="Arial Narrow"/>
      </rPr>
      <t>COMPONENTE 7 :  BIG DATA Y/O APROVECHAMIENTO DE DATOS</t>
    </r>
    <r>
      <rPr>
        <sz val="8"/>
        <color rgb="FF000000"/>
        <rFont val="Arial Narrow"/>
      </rPr>
      <t xml:space="preserve">- 
</t>
    </r>
  </si>
  <si>
    <t>Subcomponente 1
Aprovechamiento de dato</t>
  </si>
  <si>
    <t>Adelantar acciones  que permitan  identificar, aprovechar y compartir el conjunto de datos abiertos a exponer en el portal gov.co basado en Ley de Transparencia y del Derecho de Acceso a la Información Pública Nacional, Manual de Gobierno Digital y la Guía para el uso y aprovechamiento de Datos Abiertos en Colombia.</t>
  </si>
  <si>
    <t>Definir actividades a desarrollar entre la Secretaria de la TI y Oficina Analitica</t>
  </si>
  <si>
    <t>Oficina de Analitica de Datos</t>
  </si>
  <si>
    <r>
      <rPr>
        <b/>
        <sz val="8"/>
        <color rgb="FFFF0000"/>
        <rFont val="Arial"/>
      </rPr>
      <t>Actual :</t>
    </r>
    <r>
      <rPr>
        <b/>
        <sz val="8"/>
        <color rgb="FF000000"/>
        <rFont val="Arial"/>
      </rPr>
      <t xml:space="preserve"> Incorporar desde Análitica de datos las acciones emitidas que desde la Entidad fortalezcan la información y datos respecto a la transparencia, el acceso a la información. 
</t>
    </r>
    <r>
      <rPr>
        <b/>
        <sz val="8"/>
        <color rgb="FFFF0000"/>
        <rFont val="Arial"/>
      </rPr>
      <t>Ajuste</t>
    </r>
    <r>
      <rPr>
        <b/>
        <sz val="8"/>
        <color rgb="FF000000"/>
        <rFont val="Arial"/>
      </rPr>
      <t xml:space="preserve"> : Solicitado via correo 20 septiembre 2023 por parte de la Jefe Oficina Analitica.  </t>
    </r>
    <r>
      <rPr>
        <b/>
        <u/>
        <sz val="8"/>
        <color rgb="FF000000"/>
        <rFont val="Arial"/>
      </rPr>
      <t>Publicar en el Observatorio de datos información relevante para la aviación civi</t>
    </r>
    <r>
      <rPr>
        <b/>
        <sz val="8"/>
        <color rgb="FF000000"/>
        <rFont val="Arial"/>
      </rPr>
      <t>l  
Reunion 04 octubre 2023 (Enterada Eliana, Alfredo - Alma - Nicol - Jaime) se sustenta el ajuste y proponen  una autoevaluacion del 100%</t>
    </r>
  </si>
  <si>
    <t>Revisar y ajustar proceso y politicas de Gobierno digital - datos abiertos  - REvisar y ajustar desde FURAG   - CONPES 4070 de 2021</t>
  </si>
  <si>
    <t xml:space="preserve">Secretaria de Tecnologias de la Informacion STI
(Oficina de Analitica de Datos)
</t>
  </si>
  <si>
    <t>Encuentro entre Analitica y STI.  Resultado : Correo de la Ingeniera Mabel Ochora 3 octubre  2023 , quedando responsabilidad en STI - Anexa plan para actualizar el cual queda cargado en la meta sin  ninguna responsabilidad por parte de la OAP.</t>
  </si>
  <si>
    <t>REvisar y ajustar desde FURAG   - CONPES 4070 de 2021</t>
  </si>
  <si>
    <t>Habilitar Servicios Ciudadanos Digitales - Carpeta Ciudadana iniciativas programadas</t>
  </si>
  <si>
    <t>Verificar informacion que este actualizada y publicada en datos.gov.co</t>
  </si>
  <si>
    <t>CUMPLIMIENTO</t>
  </si>
  <si>
    <t>Acumulado ejec</t>
  </si>
  <si>
    <t>P Icuat</t>
  </si>
  <si>
    <t>M Icuat</t>
  </si>
  <si>
    <t>P IICuat</t>
  </si>
  <si>
    <t>M IIcuat</t>
  </si>
  <si>
    <t>P IIICuat</t>
  </si>
  <si>
    <t>M IIIcuat</t>
  </si>
  <si>
    <t xml:space="preserve">Direccion Operaciones Aereas </t>
  </si>
  <si>
    <t>DIREC GESTION HUMANA</t>
  </si>
  <si>
    <t>Grupo REC</t>
  </si>
  <si>
    <t>SG</t>
  </si>
  <si>
    <t>OAP</t>
  </si>
  <si>
    <t>OCI</t>
  </si>
  <si>
    <t>STI</t>
  </si>
  <si>
    <t>OACRI</t>
  </si>
  <si>
    <t>OCI DISCIP</t>
  </si>
  <si>
    <t>DIREC ADMIN</t>
  </si>
  <si>
    <t xml:space="preserve">Grupo Gestion Documental </t>
  </si>
  <si>
    <t>PAAC   2023</t>
  </si>
  <si>
    <t>DEPENDENCIA</t>
  </si>
  <si>
    <t>NUMERO DE META</t>
  </si>
  <si>
    <t>TOTAL</t>
  </si>
  <si>
    <t>DIRECCIÓN DE OPERACIONES AEROPORTUARIAS</t>
  </si>
  <si>
    <t>SECRETARÍA  - CEA</t>
  </si>
  <si>
    <t>DIRECCIÓN  ADMINISTRATIVA</t>
  </si>
  <si>
    <t>DIRECCIÓN DE GESTIÓN HUMANA</t>
  </si>
  <si>
    <t>GRUPO INNOVACIÓN ORGANIZACIONAL</t>
  </si>
  <si>
    <t>GRUPO GESTIÓN DOCUMENTAL</t>
  </si>
  <si>
    <t>GRUPO RELACIÓN ESTADO CIUDADANO</t>
  </si>
  <si>
    <t>OFICINA ASESORA DE COMUNICACIONES Y RELACIONAMIENTO INSTITUCIONAL</t>
  </si>
  <si>
    <t>OFICINA ASESORA DE PLANEACIÓN</t>
  </si>
  <si>
    <t>OFICINA DE CONTROL INTERNO</t>
  </si>
  <si>
    <t>OFICINA DE ANALÍTICA</t>
  </si>
  <si>
    <t>OFICINA DE CONTROL DISCIPLINARIO INTERNO</t>
  </si>
  <si>
    <t>SECRETARÍA DE TECNOLOGÍAS DE LA INFORMACIÓN</t>
  </si>
  <si>
    <t>SECRETARÍA  GENERAL</t>
  </si>
  <si>
    <t>META 2023</t>
  </si>
  <si>
    <t>No. META 2023</t>
  </si>
  <si>
    <t>ACTIVIDADES</t>
  </si>
  <si>
    <t>PLAN ANTICORRUPCION Y ATENCION AL CIUDADANO 2023 v2</t>
  </si>
  <si>
    <r>
      <rPr>
        <b/>
        <sz val="8"/>
        <color rgb="FF000000"/>
        <rFont val="Arial Narrow"/>
      </rPr>
      <t xml:space="preserve">Componente 1: GESTION DEL RIESGO DE CORRUPCION - MAPA DE RIESGOS DE CORRUPCION </t>
    </r>
    <r>
      <rPr>
        <sz val="8"/>
        <color rgb="FF000000"/>
        <rFont val="Arial Narrow"/>
      </rPr>
      <t>Conjunto de actividades que permiten a la Entidad identificar, analizar y mitigar los riesgos de corrupción mediante la elaboración de un Mapa de Riesgos Institucional (compuesto por los riesgos de corrupción, y de gestión) diseñado conforme a la Política de Administración de Riesgos adoptada por la AEROCIVIL</t>
    </r>
    <r>
      <rPr>
        <b/>
        <sz val="8"/>
        <color rgb="FF000000"/>
        <rFont val="Arial Narrow"/>
      </rPr>
      <t xml:space="preserve">,  </t>
    </r>
  </si>
  <si>
    <t xml:space="preserve">Actualizar la Resolución  de Administración de Riesgos y de la "política de operación para la administración del riesgo", una vez se cuente con los lineamientos que expida el Gobierno Nacional.
</t>
  </si>
  <si>
    <t xml:space="preserve">Revisar y/o actualizar la Resolución 4076 del 2019 por la cual se adopta la política de administración de riesgos.
Revisar y/o actualizar la Politica  de Operación  Version 3 en el Sistema de Gestión, teniendo en cuenta los cambios normativos del Departamento Administrativo de Funcion Publica y Secretaria de Transparencia. 
En caso de que no se actualice la normatividad, se presentara un acta de revisión del acto administrativo (Resolución) </t>
  </si>
  <si>
    <t>Medidas  de control de las listas restrictivas y UIAF implementadas    La UIAF se encarga de prevenir y detectar el lavado de activos y la financiación del terrorismo, a través de la inteligencia financiera extendida a una inteligencia económica, bajo un enfoque proactivo de gestión de la actual administración.</t>
  </si>
  <si>
    <t>Adoptar y reforzar las medidas de control en las listas restrictivas y medidas UIAF (La Unidad de Información y Análisis Financiero (UIAF), prevención gestión y administración en todo lo concerniente del lavado de activos.  (Ley 2195/2022)</t>
  </si>
  <si>
    <t>Subcomponente 2
Construcción del Mapa de Riesgos de Corrupción</t>
  </si>
  <si>
    <t>Proyecto borrador de mapa de riesgos de Corrupción 2024</t>
  </si>
  <si>
    <t xml:space="preserve">Publicacion del Mapa de Riesgo 2023
Realizar mesas de trabajo para la revisión y/o actualización del Mapa de Riesgos de Corrupción 2024 articulándola con los procesos aprobados en el Sistema de Gestión. </t>
  </si>
  <si>
    <t xml:space="preserve">Mapa de aseguramiento de los procesos :  Financiero y contractual </t>
  </si>
  <si>
    <t>Identificar los flujos de información para el analisis de los riesgos, puntos de control de los procesos financiero y contractual que permita identificar las líneas de defensa y responsables para la estructuracion de los mapas de aserguramiento institucional.</t>
  </si>
  <si>
    <t>Subcomponente 3
Consulta y divulgación</t>
  </si>
  <si>
    <t xml:space="preserve">Matriz Riesgos de Corrupción 2024 en construcción publicada y socializada. </t>
  </si>
  <si>
    <t>Publicar en la pagina web de la entidad y en Isolucion el Mapa de Riesgos de corrupción 2024 en construcción, para que los ciudadanos participen con sugerencias, observaciones y/o  aportes.</t>
  </si>
  <si>
    <t>Fortalecer el conocimiento en gestión del riesgo a los líderes y gestores de proceso.</t>
  </si>
  <si>
    <t>Realizar cuatrimestralmente  actividades de  capacitación  enfocadas en gestión del riesgo a los líderes y gestores de proceso</t>
  </si>
  <si>
    <t>Campañas divulgadas de Transparencia a los servidores aeronauticos y a la ciudadanía.</t>
  </si>
  <si>
    <t>Fortalecer la transparencia mediante la promocion de campañas de cultura de legalidad y ética de lo público dirigida a los servidores aeronauticos y a la ciudadania.</t>
  </si>
  <si>
    <t xml:space="preserve">
Realizar informes de seguimiento  a los riesgos de los procesos del Sistema de Gestión, durante la vigencia 2023. </t>
  </si>
  <si>
    <t>Monitorear y revisar cuatrimestralmente el Mapa de Riesgos de los procesos</t>
  </si>
  <si>
    <r>
      <t xml:space="preserve">Realizar seguimiento y evaluación a los Equipos de Gerencia para verificar </t>
    </r>
    <r>
      <rPr>
        <sz val="8"/>
        <color rgb="FFFF6600"/>
        <rFont val="Arial Narrow"/>
        <family val="2"/>
      </rPr>
      <t xml:space="preserve">la gestión de riesgos de los procesos </t>
    </r>
  </si>
  <si>
    <t xml:space="preserve">Informe y análisis de avances y resultados presentados al Comité Institucional de Coordinación de Control Interno </t>
  </si>
  <si>
    <t>Presentar informe al  Comite CICCI los resultados de la estrategia anaticorrupcion y atencion al ciudadano.</t>
  </si>
  <si>
    <r>
      <t xml:space="preserve">Informe y análisis de avances y resultados presentado al Comité Institucional de Coordinación de Control Interno </t>
    </r>
    <r>
      <rPr>
        <sz val="8"/>
        <color rgb="FFFF6600"/>
        <rFont val="Arial"/>
        <family val="2"/>
      </rPr>
      <t>DE QUE?</t>
    </r>
  </si>
  <si>
    <r>
      <t xml:space="preserve">COMPONENTE 2 : RACIONALIZACIÓN DE TRAMITES : - 2023
</t>
    </r>
    <r>
      <rPr>
        <sz val="7"/>
        <color rgb="FF000000"/>
        <rFont val="Arial Narrow"/>
        <family val="2"/>
      </rPr>
      <t>La Política de Racionalización de Trámites busca mejorar la relación entre la Estado y la ciudadanía, esto a través de menores costos, menos requisitos de trámite, disminución de tiempos de ejecución de los trámites y evitar el desplazamiento innecesario del ciudadano a las ventanillas de atención..</t>
    </r>
  </si>
  <si>
    <t>Seis (6) trámites de la Secretaria de Autoridad Aeronautica racionalizados y publicados en el SUIT</t>
  </si>
  <si>
    <t>Racionalizar y publicar en el SUIT Seis (6) trámites de la Secretaria de Autoridad.
(2)  de Secretaria de Autoridad Aeronáutica / Direccion de Transporte Aéreo y Asuntos Aerocomerciales  /Grupo de Asuntos Internacionales.
(2) de Secretaria de Autoridad Aeronáutica  / Grupo Registro Aeronáutico.
(2) de Secretaria de Autoridad Aeronáutica / Grupo Certificaciòn de Productos Aeronáuticos</t>
  </si>
  <si>
    <t>3 informes en la vigencia (un informe por cuatrimestre) de monitoreo y seguimiento del proceso de racionalización de trámites.</t>
  </si>
  <si>
    <t>Monitorear y hacer seguimiento al avance de racionalización de trámites en mesas de trabajo</t>
  </si>
  <si>
    <t>Tres (3) Informes en la vigencia (un informe por cuatrimestre)
Actas de las mesas de trabajo.</t>
  </si>
  <si>
    <t>Acompañar y asesorar a los equipos de trabajo en la racionalización de los tramites 
Gestionar ante el SUIT los ajustes requeridos al Plan de racionalización.</t>
  </si>
  <si>
    <t>Presentar al Comité Institucional de Coordinación de Control Interno el seguimiento al avance de la  racionalización de los trámites</t>
  </si>
  <si>
    <t>Seguimiento a la racionalización y optimización de trámites</t>
  </si>
  <si>
    <r>
      <t xml:space="preserve">COMPONENTE 3 : RENDICION DE CUENTAS 2023
</t>
    </r>
    <r>
      <rPr>
        <sz val="8"/>
        <rFont val="Arial Narrow"/>
        <family val="2"/>
      </rPr>
      <t>El proceso de rendición de cuentas tiene por objeto facilitar la interacción con la ciudadanía y retroalimentación a la misma sobre la gestión pública de la AROCIVIL, mediante información pública de las decisiones, avances y resultados de la administración, diálogo en doble vía y responsabilidad al definir los mecanismos de mejora según los compromisos que surjan de los espacios de dialogo y rendición con la ciudadanía.</t>
    </r>
  </si>
  <si>
    <t>Un (1) informe de gestión semestral publicado en la página web de la entidad, sobre la política de gestión estratégica del talento humano.</t>
  </si>
  <si>
    <t xml:space="preserve">Elaborar y publicar en el micrositio de “transparencia y acceso a la información pública” de la página web un informe de gestión en el cual se rinda cuenta de los resultados de la política de gestión estratégica del talento humano. </t>
  </si>
  <si>
    <t>Política de Comunicaciones y Relacionamiento Institucional aprobada y socializada en el sistema de gestión de la Entidad y con las áreas internas a traves de piezas graficas por medio del correo institucional.</t>
  </si>
  <si>
    <t xml:space="preserve"> Actualizar y cargar en el sistema de gestión la Política de Comunicaciones y Relacionamiento Institucional de la Entidad siguiendo  los lineamientos de la nueva estructura organizacional .</t>
  </si>
  <si>
    <t>Producir y publicar, a través de la página web, intranet,  correos y demas redes sociales oficiales de la Entidad, información clara, comprensible y oportuna sobre la gestión de la Aeronáutica Civil y sobre temas relacionados con la aviación que sean de interés para los grupos de valor.</t>
  </si>
  <si>
    <t xml:space="preserve">
Presentar Informes y relacion de productos producidos y publicados en cada cuatrimetre.</t>
  </si>
  <si>
    <t xml:space="preserve">PAAC 2023 publicado  en la web - botón PARTICIPA Definitivo  ( en Construccion ATENCION AL CIUDADANO - PARTICIPACION CIUDADANA - PLANES EN CONSTRUCCION) </t>
  </si>
  <si>
    <t>Liderar, coordinar, consolidar y publicar el  Plan, Anticorrupción y de Atención al Ciudadano 2023.</t>
  </si>
  <si>
    <t xml:space="preserve">Tres (3) Informes de monitoreo de avances del  PAAC 2023.  </t>
  </si>
  <si>
    <t>Monitorear y evaluar periodicamente el avance de las  actividades establecidas en el Plan Anticorrupción y de Atención al Ciudadano</t>
  </si>
  <si>
    <t>Estrategia anual de rendición de cuentas</t>
  </si>
  <si>
    <t xml:space="preserve">Formular la Estrategia anual de Rendición de Cuentas. </t>
  </si>
  <si>
    <t>Socializar y sensibilizar a los servidores públicos y contratistas en el manejo de la información con un lenguaje claro</t>
  </si>
  <si>
    <t>Realizar campañas de socialización y sensibilización a través de los canales institucionales de lenguaje claro, comprensible e incluyente de la información</t>
  </si>
  <si>
    <t>Convocar e invitar  a la  ciudadana, organizaciones y partes interesadas, especialmente de grupos de interés que interactúan con la entidad.  
Estandarizar la recoleccion de información mediante Formatos de:  invitaciones, encuestas, evaluaciones, listas de chequeo, listas asistencia.
Responder inquietudes de la ciudadania y partes interesadas. 
Informe  resultados  Audiencia pública de rendicion de cuentas.</t>
  </si>
  <si>
    <t xml:space="preserve">Liderar y Coordinar la Audiencia publica de Rendición de cuentas Institucional 2022 </t>
  </si>
  <si>
    <t>Informe de gestión 2023</t>
  </si>
  <si>
    <t>Coordinar y proveer la Información institucional de avance de resultados para consolidar la  Audiencia publica de Rendición de cuentas Sectorial  2023 . Mintransporte.</t>
  </si>
  <si>
    <t>Realizar eventos de pedagogia a nivel nacional para promover la participación ciudadana enfocada en la transparencia y lucha contra la corrupcción.</t>
  </si>
  <si>
    <t xml:space="preserve">Promover la participación ciudadana enfocada en la transparencia y lucha contra la corrupcción, mediante actividades pedagogicas y ludicas. Ind Número de eventos de participación ciudadana y número de participantes, contenido de la  pedagogía. </t>
  </si>
  <si>
    <t xml:space="preserve">Participar en la audiencia pública de rendición de cuentas exponiendo un informe sobre el manejo de los recursos publicos de la Entidad. </t>
  </si>
  <si>
    <t>(Informe publicado en el botón de transparencia, página web y audiencia pública con la debida exposición. )   
LINK:Atención al Ciudadano&gt;Transparencia y acceso a información pública  (BOTONES)</t>
  </si>
  <si>
    <t xml:space="preserve">Eventos de participación ciudadana realizados a nivel nacional con comunidades de impacto. </t>
  </si>
  <si>
    <t xml:space="preserve">Atendiendo la politica de participación ciudadana MIPG de la Entidad coadyudar con las veedurias ciudadanas, las organizaciones y la ciudadania aledaña en temas de impacto que desde la misionalidad de la Entidad se les imparta los conocimientos técnicos de los abordajes principales y transversales.  </t>
  </si>
  <si>
    <t>Elaborar, presentar al Comité Institucional de Coordinación de Control Interno y publicar en la web Informe  de evaluación del proceso de Rendición de Cuentas y espacios de participación ciudadana</t>
  </si>
  <si>
    <r>
      <rPr>
        <b/>
        <sz val="8"/>
        <color theme="1"/>
        <rFont val="Arial Narrow"/>
        <family val="2"/>
      </rPr>
      <t>COMPONENTE 4 : ATENCION</t>
    </r>
    <r>
      <rPr>
        <sz val="8"/>
        <color theme="1"/>
        <rFont val="Arial Narrow"/>
        <family val="2"/>
      </rPr>
      <t xml:space="preserve"> AL CIUDADANO 2023
Este componente tiene por objeto garantizar la calidad y el acceso a los trámites y servicios que ofrecen de la entidad, mejorar la relación con el ciudadano y fortalecer los canales de comunicación.</t>
    </r>
  </si>
  <si>
    <t xml:space="preserve">Programar jornadas de sensibilización a los funcionarios de la entidad sobre fortalecer el servicio brindado al ciudadano
</t>
  </si>
  <si>
    <t>Ejecutar minimo 2 actividades de sensibilización</t>
  </si>
  <si>
    <t xml:space="preserve">Transferencia de conocimiento a los servidores de la entidad, en temas relacionados con Gestión Documental
</t>
  </si>
  <si>
    <t>Programar y ejecutar actividades de transferencia de conocimiento para los servidores de la entidad, en temas relacionados con Gestión Documental  - Informes cuatrimestral de seguimiento</t>
  </si>
  <si>
    <t>Realizar campañas de divulgación sobre referentes éticos y disciplinarios de los servidores públicos, especialmente en faltas disciplinarias constitutivas de actos de corrupción.</t>
  </si>
  <si>
    <t xml:space="preserve">Elaborar cronograma de actividades a realizar en la  vigencia
Gestionar 8  Piezas gráficas sobra faltas disciplinarias constitutivas de actos de corrupcion.
Apoyo a los procesos de inducción o reinducción institucional, según la agenda establecida por la DGH. </t>
  </si>
  <si>
    <t>4 Infomes de PQRSD</t>
  </si>
  <si>
    <r>
      <rPr>
        <sz val="8"/>
        <color rgb="FF000000"/>
        <rFont val="Arial Narrow"/>
        <family val="2"/>
      </rPr>
      <t>Elaboración y Publicación  trimestral del Informe de PQRSD
El reporte debe ser generado por el Modulo de PQRSD</t>
    </r>
    <r>
      <rPr>
        <sz val="8"/>
        <color rgb="FFFF0000"/>
        <rFont val="Arial Narrow"/>
        <family val="2"/>
      </rPr>
      <t xml:space="preserve"> </t>
    </r>
  </si>
  <si>
    <t xml:space="preserve">3 campañas de divulgación de atención de PQRSD  </t>
  </si>
  <si>
    <t xml:space="preserve">Continuar con la divulgacion de las piezas publicitarias para la  sensibilización a los funcionarios sobre la atención de las peticiones de los ciudadanos 1 por cada cuatrimestre </t>
  </si>
  <si>
    <t xml:space="preserve">3 campañas - 1 por cada cuatrimestre </t>
  </si>
  <si>
    <t>Realizar campañas relacionadas con la difusión de la carta de trato digno, el protocolo de servicio al ciudadano y la caracterización de ciudadanos del año 2022</t>
  </si>
  <si>
    <t>Un informe cuatrimestral de gestión y  alertas tempranas  de denuncias de presuntos actos de corrupcción recibidas en los  diferentes canales</t>
  </si>
  <si>
    <t>Presentar informe de las denuncias recibidas por la linea telefonica anticorrupcion y correo electronico Soy Transparente.
Generar las alertas derivadas de esta gestion.</t>
  </si>
  <si>
    <r>
      <t>Acciones implementadas y documentadas de la ISO 37001 norma internacional antisoborno..</t>
    </r>
    <r>
      <rPr>
        <b/>
        <sz val="8"/>
        <color rgb="FF000000"/>
        <rFont val="Arial Narrow"/>
        <family val="2"/>
      </rPr>
      <t xml:space="preserve"> ISO 37001</t>
    </r>
    <r>
      <rPr>
        <sz val="8"/>
        <color rgb="FF000000"/>
        <rFont val="Arial Narrow"/>
        <family val="2"/>
      </rPr>
      <t xml:space="preserve"> es el estándar internacional que especifica los requisitos y proporciona una guía para establecer, implementar, mantener, revisar y mejorar un sistema de gestión antisoborno </t>
    </r>
  </si>
  <si>
    <t>Implementar lineamientos emitidos en la ISO 37001 norma internacional antisoborno y documentarlos</t>
  </si>
  <si>
    <r>
      <t xml:space="preserve">Medidas de debida diligencia implementada . La </t>
    </r>
    <r>
      <rPr>
        <b/>
        <sz val="8"/>
        <color rgb="FF000000"/>
        <rFont val="Arial Narrow"/>
        <family val="2"/>
      </rPr>
      <t>Debida Diligencia o diligencia debida</t>
    </r>
    <r>
      <rPr>
        <sz val="8"/>
        <color rgb="FF000000"/>
        <rFont val="Arial Narrow"/>
        <family val="2"/>
      </rPr>
      <t xml:space="preserve"> (en inglés: due diligence) se emplea para la prevención de riesgos, o para conceptos que impliquen la validación de una empresa s o persona previa a la firma de un contrato o una ley con cierta diligencia de cuidado.</t>
    </r>
  </si>
  <si>
    <t>Implementar y fortalecer las medidas de debida diligencia en la Entidad.</t>
  </si>
  <si>
    <t xml:space="preserve">Medir la percecpión de la ciudadanía respecto al servicio de atención prestado  </t>
  </si>
  <si>
    <t>Elaboracion, eejecución y  divulgacion al interior de la Entidad de los resultados de las encuestas de percepcion de la ciudadania</t>
  </si>
  <si>
    <t xml:space="preserve">Escalar el informe de resultados de la encuesta de medición a la Secretaria General </t>
  </si>
  <si>
    <t xml:space="preserve">Entregar el informe de resultados de la encuesta de medición a la Secretaria General </t>
  </si>
  <si>
    <t>Campañas de Mercadeo 2023</t>
  </si>
  <si>
    <t xml:space="preserve">Tres (3) Informes de seguimiento a las Peticiones, Quejas, Reclamos, Sugerencias y Denuncias presentados al Comité Institucional de Coordinación de Control Interno  </t>
  </si>
  <si>
    <t xml:space="preserve">Seguimiento a la gestión y respuesta oportuna y clara por parte de las áreas responsables de las Peticiones, Quejas, Reclamos, Sugerencias y Denuncias - PQRSD  vigilando el cumplimiento de la normatividad vigente. </t>
  </si>
  <si>
    <t xml:space="preserve"> Eliminar por duplicidad con la Meta 30</t>
  </si>
  <si>
    <r>
      <rPr>
        <b/>
        <sz val="8"/>
        <rFont val="Arial Narrow"/>
        <family val="2"/>
      </rPr>
      <t>COMPONENTE 5 : TRANSPARENCIA Y ACCESO DE  LA INFORMACIÓN</t>
    </r>
    <r>
      <rPr>
        <sz val="8"/>
        <rFont val="Arial Narrow"/>
        <family val="2"/>
      </rPr>
      <t xml:space="preserve"> 2023
El derecho de acceso a la información pública es una de las acciones más importantes para la toma de decisiones acertadas, además le permite a la ciudadanía participar en la gestión de la Entidad mediante un control social continuo. Así mismo, el Modelo Integrado de Planeación y Gestión incluye esta política en la dimensión de Información y Comunicación, permitiendo la articulación entre la gestión pública y el derecho a la información pública</t>
    </r>
  </si>
  <si>
    <t xml:space="preserve">Reporte de las denuncias de la linea anticorrupcción. </t>
  </si>
  <si>
    <t>Presentar informe de seguimiento a la linea anticorrupcción de la Entidad.</t>
  </si>
  <si>
    <t>Adelantar la elaboración del programa de transparencia y ética pública de acuerdo a los lineamientos de la Secretaría de Transparencia.</t>
  </si>
  <si>
    <t>Adelantar la elaboración del programa de transparencia y ética pública y armonizar el programa de transparencia con enfoque de riesgos y el Modelo Integrado de Planeación y Gestión.</t>
  </si>
  <si>
    <r>
      <t xml:space="preserve">Presentar </t>
    </r>
    <r>
      <rPr>
        <u/>
        <sz val="8"/>
        <rFont val="Arial Narrow"/>
        <family val="2"/>
      </rPr>
      <t>un informe mensua</t>
    </r>
    <r>
      <rPr>
        <sz val="8"/>
        <rFont val="Arial Narrow"/>
        <family val="2"/>
      </rPr>
      <t>l en donde se realice seguimiento de que la página web de la Entidad cumpla con los criterios establecidos por Mintic y la Procuraduría General de la Nación en la Matriz ITA en cuanto a calidad y oportunidad de la información</t>
    </r>
  </si>
  <si>
    <t xml:space="preserve"> Coadyudar con el cumplimiento de los criterios establecidos por Mintic y la Procuraduría General de la Nación con respecto a la Ley de Transparencia (1712 de 2014 y sus anexos técnicos.</t>
  </si>
  <si>
    <t>Programar 3 actividades de formacion y sensibilización a los servidores públicos, orientadas al desarrollo de competencias para fortalecer el servicio brindado a los ciudadanos.</t>
  </si>
  <si>
    <t>Programar y ejecutar actividades de formación y sensibilización a los servidores públicos, orientadas al desarrollo de competencias para fortalecer el servicio brindado a los ciudadanos.</t>
  </si>
  <si>
    <t xml:space="preserve">Dos eventos de divulgación de la norma ley  2195 de 2022 </t>
  </si>
  <si>
    <t>Estudiar, Socializar, divulgar y articular la ley 2195 de 2022 " Por medio de la cual se adoptan medidas en materia de transparencia, prevención y lucha contra la corrupcción." en la Entidad con el fin de dar a conocer a los servidores aeronauticos las acciones a implementar, teniendo en cuenta los lineamientos que comunique la Secretaria de Transparencia.</t>
  </si>
  <si>
    <t xml:space="preserve">Fortalecimiento del sistema de control interno </t>
  </si>
  <si>
    <t>Desarrollar y ejecutar seis (6) campañas enfocadas al fomento de la prevencion.</t>
  </si>
  <si>
    <t xml:space="preserve">Presentar informe a la Oficina de Control Interno Disciplinario y a la Secretaría General acerca del diligenciamiento de la declaración de bienes y rentas en el SIGEP II. </t>
  </si>
  <si>
    <t xml:space="preserve">Presentar informe en el segundo cuatrimestre a las instancias correspondientes acerca del diligenciamiento de la declaración de bienes y rentas en el SIGEP II. </t>
  </si>
  <si>
    <t xml:space="preserve">Presentar un informe cuatrimestral a la Secretaría General acerca de la actualización de la hoja de vida de los servidores públicos de la Aerocivil. </t>
  </si>
  <si>
    <t>Actualización del directorio de servidores públicos</t>
  </si>
  <si>
    <t>Directorio actualizado bimensual de los funcionarios aeronauticos</t>
  </si>
  <si>
    <t>Realizar Seguimiento plan de acción de la politica de Gobierno Digital - Indicador % de avance de la alternativa de mejora.</t>
  </si>
  <si>
    <t xml:space="preserve">Implementar las actividades contempladas en el plan de acción de la Política de Gobierno digital </t>
  </si>
  <si>
    <t>Modelo de Aseguramiento de la calidad actualizado</t>
  </si>
  <si>
    <t>Actualizar el modelo de aseguramiento de la calidad en los servicios educativos que ofrece el CEA.</t>
  </si>
  <si>
    <t xml:space="preserve">Boletin estadistico de seguimiento a la ejecucion de las actividades academica y de formacion del CEA </t>
  </si>
  <si>
    <t>Producir, publicar y divulgar un boletín informativo en donde se informe los resultados de calidad en las actividades, programas académicas y la autoevaluación académica.</t>
  </si>
  <si>
    <t xml:space="preserve">Presentar un informe cuatrimestral a la Secretarìa General acerca del cumplimiento de lo establecido  ley no.2013 de 2019 "Por medio del cual se busca garantizar el cumplimiento de los principios de transparencia y publicidad mediante el registro de los conflictos de interés" </t>
  </si>
  <si>
    <t>Monitorear y presentar informe del diligenciamiento de los servidores públicos de la entidad, obligados por la Ley 2013 de 2019 a publicar conflicto de interés en el aplicativo establecido por Función Pública</t>
  </si>
  <si>
    <t xml:space="preserve">3 Piezas audiovisuales, dirigidas a la ciudadania, para promover su participacion en la luchas contra actos de corrupcion de corrupcion </t>
  </si>
  <si>
    <t>Elaborar cronograma de actividades a realizar en la  vigencia
Gestionar 3 Piezas audiovisuales que promuevan la participacion de la ciudadania en la lucha contra actos de corrupcion en redes sociales.</t>
  </si>
  <si>
    <r>
      <t>Realizar la Feria de la Transparencia en la Aerocivil, para socializar el Plan Anual de Adquisiciones - PAA y</t>
    </r>
    <r>
      <rPr>
        <u/>
        <sz val="8"/>
        <rFont val="Arial Narrow"/>
        <family val="2"/>
      </rPr>
      <t xml:space="preserve">   aplicar herramienta de medición de percepción del proceso de</t>
    </r>
    <r>
      <rPr>
        <sz val="8"/>
        <rFont val="Arial Narrow"/>
        <family val="2"/>
      </rPr>
      <t xml:space="preserve"> </t>
    </r>
    <r>
      <rPr>
        <u/>
        <sz val="8"/>
        <rFont val="Arial Narrow"/>
        <family val="2"/>
      </rPr>
      <t>gestión de compra y contratación publica.</t>
    </r>
  </si>
  <si>
    <r>
      <t xml:space="preserve">Producto:Feria de transparencia e informe realizado con alcance a nivel nacional
Meta: Socializar el Plan Anual de Adquisiciones mediante la  feria de transparencia . 
</t>
    </r>
    <r>
      <rPr>
        <b/>
        <sz val="8"/>
        <color rgb="FF000000"/>
        <rFont val="Arial Narrow"/>
        <family val="2"/>
      </rPr>
      <t xml:space="preserve">OACRI </t>
    </r>
    <r>
      <rPr>
        <sz val="8"/>
        <color rgb="FF000000"/>
        <rFont val="Arial Narrow"/>
        <family val="2"/>
      </rPr>
      <t>apoya en la organizacion y logistica del evento en lo de su competencia.</t>
    </r>
  </si>
  <si>
    <r>
      <t xml:space="preserve">Elaborar y publicar las  cartillas lúdicas e institucionales  del </t>
    </r>
    <r>
      <rPr>
        <u/>
        <sz val="8"/>
        <rFont val="Arial Narrow"/>
        <family val="2"/>
      </rPr>
      <t>Manual de Contratación y de Supervisión de la Aerocivil por capitulos</t>
    </r>
    <r>
      <rPr>
        <sz val="8"/>
        <rFont val="Arial Narrow"/>
        <family val="2"/>
      </rPr>
      <t xml:space="preserve"> y  disponerlo en la página web e intranet.</t>
    </r>
  </si>
  <si>
    <t xml:space="preserve">Adelantar la revisión del Manual de Contratación 
</t>
  </si>
  <si>
    <r>
      <t xml:space="preserve">
Elaborar y publicar las cartillas ludicas por cada capitulo de los manuales de contratación y supervisión  
</t>
    </r>
    <r>
      <rPr>
        <b/>
        <sz val="8"/>
        <color rgb="FF000000"/>
        <rFont val="Arial Narrow"/>
        <family val="2"/>
      </rPr>
      <t>OACRI</t>
    </r>
    <r>
      <rPr>
        <sz val="8"/>
        <color rgb="FF000000"/>
        <rFont val="Arial Narrow"/>
        <family val="2"/>
      </rPr>
      <t xml:space="preserve"> apoya en la organizacion y logistica del evento en lo de su competencia.</t>
    </r>
  </si>
  <si>
    <r>
      <rPr>
        <u/>
        <sz val="8"/>
        <rFont val="Arial Narrow"/>
        <family val="2"/>
      </rPr>
      <t>Implementar la política de compras y contratación pública</t>
    </r>
    <r>
      <rPr>
        <sz val="8"/>
        <rFont val="Arial Narrow"/>
        <family val="2"/>
      </rPr>
      <t xml:space="preserve"> establecida por Colombia Compra Eficiente y adoptada en MIPG</t>
    </r>
  </si>
  <si>
    <r>
      <rPr>
        <sz val="8"/>
        <color rgb="FFFF0000"/>
        <rFont val="Arial Narrow"/>
        <family val="2"/>
      </rPr>
      <t xml:space="preserve">
</t>
    </r>
    <r>
      <rPr>
        <sz val="8"/>
        <color rgb="FF000000"/>
        <rFont val="Arial Narrow"/>
        <family val="2"/>
      </rPr>
      <t xml:space="preserve">Plan de  actividades para los puntos de mejora en el cumplimiento de la política de compras y contratación pública establecida por MIPG para la vigencia 2023
Implementación de actividades derivado del plan de acción de la Politica. </t>
    </r>
  </si>
  <si>
    <r>
      <t xml:space="preserve">Informe de seguimiento al </t>
    </r>
    <r>
      <rPr>
        <u/>
        <sz val="8"/>
        <rFont val="Arial Narrow"/>
        <family val="2"/>
      </rPr>
      <t>cronograma para  la actualización, aprobación y socializacion de 25 documentos</t>
    </r>
    <r>
      <rPr>
        <sz val="8"/>
        <rFont val="Arial Narrow"/>
        <family val="2"/>
      </rPr>
      <t xml:space="preserve"> del Sistema de Gestión de Seguridad de la información </t>
    </r>
  </si>
  <si>
    <t>Actualizar, aprobar y socializar documentación del SGSI</t>
  </si>
  <si>
    <t>Informe de seguimiento a la Implementación de los controles de seguridad de la información.</t>
  </si>
  <si>
    <t>Realizar seguimiento en la implementación de los controles de seguridad de la información definidos en el Plan de Tratamiento de Riesgos de los Activos de Información.</t>
  </si>
  <si>
    <t xml:space="preserve">Inventarios Documentales de todos Archivos de Gestión registrados y consolidados en el SGDEA.
</t>
  </si>
  <si>
    <r>
      <t xml:space="preserve">Realizar seguimiento de los archivos de gestion documental a traves </t>
    </r>
    <r>
      <rPr>
        <u/>
        <sz val="8"/>
        <color rgb="FF000000"/>
        <rFont val="Arial Narrow"/>
        <family val="2"/>
      </rPr>
      <t>del SGDEA</t>
    </r>
    <r>
      <rPr>
        <sz val="8"/>
        <color rgb="FF000000"/>
        <rFont val="Arial Narrow"/>
        <family val="2"/>
      </rPr>
      <t xml:space="preserve">. - (reporte de comunicaciones oficiales del sistema de gestion documental)   Informes cuatrimestral de seguimiento </t>
    </r>
  </si>
  <si>
    <t>Subcomponente 4 Criterio Diferencial de Accesibilidad</t>
  </si>
  <si>
    <t xml:space="preserve">Brindar atención a las personas que requieran los servicios de la entidad con un criterio diferencial especifico.  </t>
  </si>
  <si>
    <t xml:space="preserve">Identificar y presentar las necesidades para fortalecer los canales de acceso a la población diferencial, brindando acceso de los servicios a las personas en condición de discapacidad, diferentes lenguas indigenas room, entre otras, lenguaje de señas. </t>
  </si>
  <si>
    <r>
      <rPr>
        <u/>
        <sz val="8"/>
        <rFont val="Arial Narrow"/>
        <family val="2"/>
      </rPr>
      <t>Matriz de seguimiento al cargue</t>
    </r>
    <r>
      <rPr>
        <sz val="8"/>
        <rFont val="Arial Narrow"/>
        <family val="2"/>
      </rPr>
      <t xml:space="preserve">  y </t>
    </r>
    <r>
      <rPr>
        <u/>
        <sz val="8"/>
        <rFont val="Arial Narrow"/>
        <family val="2"/>
      </rPr>
      <t>actualización de la información</t>
    </r>
    <r>
      <rPr>
        <sz val="8"/>
        <rFont val="Arial Narrow"/>
        <family val="2"/>
      </rPr>
      <t xml:space="preserve"> publicada por las área internas  en concordancia con lo </t>
    </r>
    <r>
      <rPr>
        <u/>
        <sz val="8"/>
        <rFont val="Arial Narrow"/>
        <family val="2"/>
      </rPr>
      <t>estipulado por la ley 1712/ 2014</t>
    </r>
    <r>
      <rPr>
        <sz val="8"/>
        <rFont val="Arial Narrow"/>
        <family val="2"/>
      </rPr>
      <t xml:space="preserve"> y</t>
    </r>
    <r>
      <rPr>
        <u/>
        <sz val="8"/>
        <rFont val="Arial Narrow"/>
        <family val="2"/>
      </rPr>
      <t xml:space="preserve"> matriz de capacitaciones y asesorias </t>
    </r>
    <r>
      <rPr>
        <sz val="8"/>
        <rFont val="Arial Narrow"/>
        <family val="2"/>
      </rPr>
      <t>realizadas por el webmaster.</t>
    </r>
  </si>
  <si>
    <t xml:space="preserve">Realizar seguimiento a las actualizaciones de información que realizan las diferentes áreas internas en la pagina web de la Aerocivil y capacitar a las personas para llevar a cabo dicha actividad. </t>
  </si>
  <si>
    <t>Informe de seguimiento a la ejecución de las actividades académicas y de formación del CEA</t>
  </si>
  <si>
    <t>Producir, publicar y divulgar un informe  de seguimiento  a la ejecución de las actividades académicas y de formación del CEA.</t>
  </si>
  <si>
    <t xml:space="preserve">Control de las Comunicaciones Oficiales por medio de la Ventanilla Única de Correspondencia
</t>
  </si>
  <si>
    <t>Realizar seguimiento a la recepción, radicación y distribución de las Comunicaciones Oficiales gestionadas por la Ventanilla Única de Correspondencia, por medio del SGDEA. Informes cuatrimestral de seguimiento</t>
  </si>
  <si>
    <t>Presentación de informe al Comité Institucional de Coordinación de Control Interno sobre la actualización y calidad de la información publicada en la página web</t>
  </si>
  <si>
    <t>Verificación y seguimiento de la información publicada en la página web de acuerdo con los lineamientos y directirces establecidas por el Ministerio de Telecomunicaciones y procuraduría de conformidad con la Ley 1712 de 2014</t>
  </si>
  <si>
    <r>
      <t xml:space="preserve">COMPONETE 6 : INICIATIVAS ADICIONALES 2023
</t>
    </r>
    <r>
      <rPr>
        <sz val="8"/>
        <color theme="1"/>
        <rFont val="Arial Narrow"/>
        <family val="2"/>
      </rPr>
      <t>Este componente incluye todas las medidas adicionales consideradas por la Entidad para garantizar la transparencia en los procesos de gestión pública, el fortalecimiento de la integridad y la lucha contra la corrupción, como el desarrollo de acciones para la apropiación del Código de Integridad y la gestión de posibles conflictos de intereses</t>
    </r>
  </si>
  <si>
    <t>Foro de expertos en ética pública</t>
  </si>
  <si>
    <t>Realizar tres foros de expertos enfocado a la ética pública donde participen los servidores aeronauticos que ejerzan cargos de juridicción y mando, cargos de libre nombramiento y remoción y servidores aeronauticos.</t>
  </si>
  <si>
    <t>Una (1) campaña de comunicación interna cuatrimestral para sensibilizar sobre los valores del Código de integridad y la Gestión de Conflicto de IntereseS</t>
  </si>
  <si>
    <t>Realizar campañas de comunicación sobre la Política de Integridad: Código de Integridad - Conflicto de Intereses</t>
  </si>
  <si>
    <t>Una (actividad) programada y ejecutada en el marco del Día Nacional del Servidor Público en la cual se resalten la importancia de los valores del servicio público</t>
  </si>
  <si>
    <t>En el marco de la celebración del Día Nacional del Servidor Público programar una actividad para los servidores públicos del Nivel Central y de las Direcciones Regionales en la cual se resalten la importancia de los valores del servicio público</t>
  </si>
  <si>
    <t>Tres (3) actividades de sensibilización programadas para la vigencia 2023 Politica de Integridad</t>
  </si>
  <si>
    <t xml:space="preserve">Coordinar actividades de sensibilización sobre la Política de Integridad </t>
  </si>
  <si>
    <t xml:space="preserve">Gestionar Curso ante el DAFP sobre Integridad, Transparencia y lucha contra la corrupcion para los servidores publicos y contratistas.
</t>
  </si>
  <si>
    <t>Informe de los resultados de la gestiòn</t>
  </si>
  <si>
    <r>
      <rPr>
        <b/>
        <sz val="8"/>
        <color rgb="FF000000"/>
        <rFont val="Arial Narrow"/>
        <family val="2"/>
      </rPr>
      <t>COMPONENTE 7 :  BIG DATA Y/O APROVECHAMIENTO DE DATOS</t>
    </r>
    <r>
      <rPr>
        <sz val="8"/>
        <color indexed="8"/>
        <rFont val="Arial Narrow"/>
        <family val="2"/>
      </rPr>
      <t>- 2023
Este componente incluye todas las medidas para identificar, aprovechar y compartir el conjunto de datos abiertos a exponer en el portal gov.co basado en Ley de Transparencia y del Derecho de Acceso a la Información Pública Nacional, Manual de Gobierno Digital y la Guía para el uso y aprovechamiento de Datos Abiertos en Colombia.</t>
    </r>
  </si>
  <si>
    <t>Análisis de datos relacionados con transparencia y acceso a la información</t>
  </si>
  <si>
    <t xml:space="preserve">Incorporar desde Análitica de datos las acciones emitidas que desde la Entidad fortalezcan la información y datos respecto a la transparencia, el acceso a la información. </t>
  </si>
  <si>
    <t xml:space="preserve">Plan actualizado de apertura de datos abiertos </t>
  </si>
  <si>
    <t>Actualizar el plan de apertura  de datos abiertos en la entidad</t>
  </si>
  <si>
    <r>
      <t xml:space="preserve">Modelo de Gobierno de datos y su documentación </t>
    </r>
    <r>
      <rPr>
        <u/>
        <sz val="8"/>
        <rFont val="Arial Narrow"/>
        <family val="2"/>
      </rPr>
      <t>aprobada</t>
    </r>
    <r>
      <rPr>
        <sz val="8"/>
        <rFont val="Arial Narrow"/>
        <family val="2"/>
      </rPr>
      <t xml:space="preserve"> en el sistema de gestión
</t>
    </r>
    <r>
      <rPr>
        <u/>
        <sz val="8"/>
        <rFont val="Arial Narrow"/>
        <family val="2"/>
      </rPr>
      <t>Adecuación de la Estructura de Gobierno del Dato</t>
    </r>
  </si>
  <si>
    <t xml:space="preserve">Avance en la Implementación del Modelo de Gobierno de gobierno de datos para su gestión en la entidad </t>
  </si>
  <si>
    <r>
      <t xml:space="preserve">Habilitar en el portal del estado gov.co  </t>
    </r>
    <r>
      <rPr>
        <u/>
        <sz val="8"/>
        <rFont val="Arial Narrow"/>
        <family val="2"/>
      </rPr>
      <t>seis(6) consultas de información de las iniciativas de carpeta ciudadana</t>
    </r>
    <r>
      <rPr>
        <sz val="8"/>
        <rFont val="Arial Narrow"/>
        <family val="2"/>
      </rPr>
      <t xml:space="preserve"> a saber: Certificados de matrículas de aeronave, certificado de libertad y tradición de aeronaves, licencia de personal aeronáutico, horas de vuelo personal aeronáutico, chequeos de vuelo, certificados médicos de medicina de aviación.</t>
    </r>
  </si>
  <si>
    <t>Información de la oferta académica de la Secretaría del CEA   actualizada y publicada en datos.gov.co.</t>
  </si>
  <si>
    <t>Mantener en datos.gov.co actualizada la información de la oferta académica de la Secretaría del CEA</t>
  </si>
  <si>
    <t>P ICuat</t>
  </si>
  <si>
    <t>CI</t>
  </si>
  <si>
    <t>C2</t>
  </si>
  <si>
    <t>C3</t>
  </si>
  <si>
    <t>C4</t>
  </si>
  <si>
    <t>C5</t>
  </si>
  <si>
    <t>C6</t>
  </si>
  <si>
    <t>C7</t>
  </si>
  <si>
    <t>c1</t>
  </si>
  <si>
    <t>c2</t>
  </si>
  <si>
    <t>c3</t>
  </si>
  <si>
    <t>c4</t>
  </si>
  <si>
    <t>c5</t>
  </si>
  <si>
    <t>c6</t>
  </si>
  <si>
    <t>c7</t>
  </si>
  <si>
    <t>DGTH</t>
  </si>
  <si>
    <t>REC</t>
  </si>
  <si>
    <t>GIO</t>
  </si>
  <si>
    <t xml:space="preserve">CEA </t>
  </si>
  <si>
    <t>ODISC</t>
  </si>
  <si>
    <t>DA</t>
  </si>
  <si>
    <t>GDOC</t>
  </si>
  <si>
    <t>OANAL</t>
  </si>
  <si>
    <t>DOPER</t>
  </si>
  <si>
    <t>ELIM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</si>
</sst>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75">
    <font>
      <sz val="11"/>
      <color theme="1"/>
      <name val="Calibri"/>
      <family val="2"/>
      <scheme val="minor"/>
    </font>
    <font>
      <sz val="11"/>
      <color theme="1"/>
      <name val="Calibri"/>
      <family val="2"/>
      <scheme val="minor"/>
    </font>
    <font>
      <sz val="11"/>
      <color theme="0"/>
      <name val="Calibri"/>
      <family val="2"/>
      <scheme val="minor"/>
    </font>
    <font>
      <b/>
      <sz val="8"/>
      <color rgb="FFFFFFFF"/>
      <name val="Arial"/>
      <family val="2"/>
    </font>
    <font>
      <sz val="8"/>
      <color theme="1"/>
      <name val="Calibri"/>
      <family val="2"/>
      <scheme val="minor"/>
    </font>
    <font>
      <b/>
      <sz val="8"/>
      <color rgb="FFFFFF00"/>
      <name val="Arial"/>
      <family val="2"/>
    </font>
    <font>
      <b/>
      <sz val="10"/>
      <color rgb="FFFF0000"/>
      <name val="Arial"/>
      <family val="2"/>
    </font>
    <font>
      <b/>
      <sz val="8"/>
      <color theme="0"/>
      <name val="Arial"/>
      <family val="2"/>
    </font>
    <font>
      <b/>
      <sz val="6"/>
      <color rgb="FFFFFFFF"/>
      <name val="Arial"/>
      <family val="2"/>
    </font>
    <font>
      <b/>
      <sz val="8"/>
      <color theme="0"/>
      <name val="Arial Narrow"/>
      <family val="2"/>
    </font>
    <font>
      <b/>
      <sz val="8"/>
      <name val="Arial Narrow"/>
      <family val="2"/>
    </font>
    <font>
      <sz val="8"/>
      <name val="Arial Narrow"/>
      <family val="2"/>
    </font>
    <font>
      <b/>
      <sz val="8"/>
      <color theme="1"/>
      <name val="Arial Narrow"/>
      <family val="2"/>
    </font>
    <font>
      <b/>
      <sz val="8"/>
      <name val="Arial"/>
      <family val="2"/>
    </font>
    <font>
      <b/>
      <sz val="8"/>
      <color theme="1"/>
      <name val="Arial"/>
      <family val="2"/>
    </font>
    <font>
      <sz val="8"/>
      <color theme="1"/>
      <name val="Arial"/>
      <family val="2"/>
    </font>
    <font>
      <b/>
      <sz val="8"/>
      <color rgb="FFFF0000"/>
      <name val="Arial"/>
      <family val="2"/>
    </font>
    <font>
      <sz val="8"/>
      <color rgb="FFFF6600"/>
      <name val="Arial"/>
      <family val="2"/>
    </font>
    <font>
      <sz val="8"/>
      <name val="Arial"/>
      <family val="2"/>
    </font>
    <font>
      <sz val="12"/>
      <color theme="1"/>
      <name val="Calibri"/>
      <family val="2"/>
      <scheme val="minor"/>
    </font>
    <font>
      <b/>
      <sz val="9"/>
      <name val="Arial"/>
      <family val="2"/>
    </font>
    <font>
      <sz val="10"/>
      <name val="Arial"/>
      <family val="2"/>
    </font>
    <font>
      <sz val="11"/>
      <color theme="1"/>
      <name val="Arial"/>
      <family val="2"/>
    </font>
    <font>
      <b/>
      <sz val="8"/>
      <color theme="4"/>
      <name val="Arial"/>
      <family val="2"/>
    </font>
    <font>
      <sz val="8"/>
      <name val="Calibri"/>
      <family val="2"/>
      <scheme val="minor"/>
    </font>
    <font>
      <sz val="10"/>
      <color theme="1"/>
      <name val="Arial"/>
      <family val="2"/>
    </font>
    <font>
      <b/>
      <sz val="8"/>
      <name val="Calibri"/>
      <family val="2"/>
      <scheme val="minor"/>
    </font>
    <font>
      <b/>
      <sz val="8"/>
      <color theme="1"/>
      <name val="Calibri"/>
      <family val="2"/>
      <scheme val="minor"/>
    </font>
    <font>
      <b/>
      <sz val="11"/>
      <color rgb="FF444444"/>
      <name val="Calibri"/>
      <charset val="1"/>
    </font>
    <font>
      <b/>
      <sz val="9"/>
      <name val="Arial"/>
    </font>
    <font>
      <sz val="8"/>
      <name val="Arial"/>
    </font>
    <font>
      <b/>
      <sz val="8"/>
      <name val="Arial"/>
    </font>
    <font>
      <b/>
      <sz val="10"/>
      <color rgb="FFFF0000"/>
      <name val="Arial"/>
    </font>
    <font>
      <b/>
      <sz val="9"/>
      <color theme="1"/>
      <name val="Arial"/>
      <family val="2"/>
    </font>
    <font>
      <sz val="8"/>
      <color rgb="FF000000"/>
      <name val="Arial Narrow"/>
    </font>
    <font>
      <b/>
      <sz val="8"/>
      <color rgb="FF000000"/>
      <name val="Arial Narrow"/>
    </font>
    <font>
      <b/>
      <sz val="8"/>
      <color rgb="FF000000"/>
      <name val="Arial Narrow"/>
      <family val="2"/>
    </font>
    <font>
      <sz val="7"/>
      <color rgb="FF000000"/>
      <name val="Arial Narrow"/>
      <family val="2"/>
    </font>
    <font>
      <sz val="8"/>
      <color theme="1"/>
      <name val="Arial Narrow"/>
      <family val="2"/>
    </font>
    <font>
      <sz val="8"/>
      <color indexed="8"/>
      <name val="Arial Narrow"/>
      <family val="2"/>
    </font>
    <font>
      <b/>
      <sz val="8"/>
      <color theme="8" tint="-0.499984740745262"/>
      <name val="Arial Narrow"/>
      <family val="2"/>
    </font>
    <font>
      <sz val="8"/>
      <color rgb="FF000000"/>
      <name val="Arial Narrow"/>
      <family val="2"/>
    </font>
    <font>
      <u/>
      <sz val="8"/>
      <name val="Arial Narrow"/>
      <family val="2"/>
    </font>
    <font>
      <sz val="8"/>
      <color rgb="FFFF6600"/>
      <name val="Arial Narrow"/>
      <family val="2"/>
    </font>
    <font>
      <sz val="8"/>
      <color rgb="FFFF0000"/>
      <name val="Arial Narrow"/>
      <family val="2"/>
    </font>
    <font>
      <u/>
      <sz val="8"/>
      <color rgb="FF000000"/>
      <name val="Arial Narrow"/>
      <family val="2"/>
    </font>
    <font>
      <b/>
      <sz val="8"/>
      <color rgb="FFFF0000"/>
      <name val="Arial Narrow"/>
      <family val="2"/>
    </font>
    <font>
      <b/>
      <sz val="8"/>
      <color theme="8" tint="-0.249977111117893"/>
      <name val="Arial"/>
      <family val="2"/>
    </font>
    <font>
      <b/>
      <sz val="8"/>
      <color theme="8" tint="-0.249977111117893"/>
      <name val="Calibri"/>
      <family val="2"/>
      <scheme val="minor"/>
    </font>
    <font>
      <b/>
      <sz val="10"/>
      <color theme="1"/>
      <name val="Arial Narrow"/>
      <family val="2"/>
    </font>
    <font>
      <b/>
      <sz val="8"/>
      <color rgb="FFFF0000"/>
      <name val="Calibri"/>
      <family val="2"/>
      <scheme val="minor"/>
    </font>
    <font>
      <b/>
      <sz val="8"/>
      <color rgb="FF00B050"/>
      <name val="Calibri"/>
      <family val="2"/>
      <scheme val="minor"/>
    </font>
    <font>
      <b/>
      <sz val="8"/>
      <color rgb="FF00B0F0"/>
      <name val="Calibri"/>
      <family val="2"/>
      <scheme val="minor"/>
    </font>
    <font>
      <b/>
      <sz val="8"/>
      <color theme="7" tint="-0.249977111117893"/>
      <name val="Calibri"/>
      <family val="2"/>
      <scheme val="minor"/>
    </font>
    <font>
      <b/>
      <sz val="8"/>
      <color theme="5"/>
      <name val="Calibri"/>
      <family val="2"/>
      <scheme val="minor"/>
    </font>
    <font>
      <sz val="8"/>
      <color rgb="FFFF0000"/>
      <name val="Calibri"/>
      <family val="2"/>
      <scheme val="minor"/>
    </font>
    <font>
      <sz val="14"/>
      <color theme="1"/>
      <name val="Calibri"/>
      <family val="2"/>
      <scheme val="minor"/>
    </font>
    <font>
      <b/>
      <sz val="14"/>
      <color theme="1"/>
      <name val="Calibri"/>
      <family val="2"/>
      <scheme val="minor"/>
    </font>
    <font>
      <b/>
      <sz val="18"/>
      <color theme="1"/>
      <name val="Calibri"/>
      <family val="2"/>
      <scheme val="minor"/>
    </font>
    <font>
      <sz val="6"/>
      <color rgb="FFFFFFFF"/>
      <name val="Arial"/>
      <family val="2"/>
    </font>
    <font>
      <b/>
      <sz val="8"/>
      <color rgb="FF000000"/>
      <name val="Calibri"/>
      <family val="2"/>
      <scheme val="minor"/>
    </font>
    <font>
      <b/>
      <sz val="8"/>
      <color theme="1"/>
      <name val="Arial"/>
    </font>
    <font>
      <b/>
      <sz val="8"/>
      <color rgb="FFFF0000"/>
      <name val="Arial"/>
    </font>
    <font>
      <b/>
      <sz val="8"/>
      <color rgb="FF000000"/>
      <name val="Arial"/>
    </font>
    <font>
      <b/>
      <u/>
      <sz val="8"/>
      <color rgb="FF000000"/>
      <name val="Arial"/>
    </font>
    <font>
      <sz val="8"/>
      <color rgb="FF7030A0"/>
      <name val="Arial Narrow"/>
      <family val="2"/>
    </font>
    <font>
      <b/>
      <sz val="8"/>
      <color rgb="FF00B050"/>
      <name val="Arial Narrow"/>
      <family val="2"/>
    </font>
    <font>
      <b/>
      <sz val="10"/>
      <color rgb="FF000000"/>
      <name val="Arial"/>
      <family val="2"/>
    </font>
    <font>
      <b/>
      <sz val="10"/>
      <color theme="1"/>
      <name val="Arial"/>
      <family val="2"/>
    </font>
    <font>
      <sz val="11"/>
      <color theme="0"/>
      <name val="Arial"/>
      <family val="2"/>
    </font>
    <font>
      <sz val="8"/>
      <color theme="0"/>
      <name val="Arial"/>
      <family val="2"/>
    </font>
    <font>
      <b/>
      <sz val="10"/>
      <color theme="0"/>
      <name val="Arial Narrow"/>
      <family val="2"/>
    </font>
    <font>
      <sz val="10"/>
      <color theme="0"/>
      <name val="Arial Narrow"/>
      <family val="2"/>
    </font>
    <font>
      <sz val="8"/>
      <color theme="0"/>
      <name val="Calibri"/>
      <family val="2"/>
      <scheme val="minor"/>
    </font>
    <font>
      <sz val="8"/>
      <color theme="0"/>
      <name val="Arial Narrow"/>
      <family val="2"/>
    </font>
  </fonts>
  <fills count="30">
    <fill>
      <patternFill patternType="none"/>
    </fill>
    <fill>
      <patternFill patternType="gray125"/>
    </fill>
    <fill>
      <patternFill patternType="solid">
        <fgColor theme="4"/>
      </patternFill>
    </fill>
    <fill>
      <patternFill patternType="solid">
        <fgColor rgb="FF808080"/>
        <bgColor rgb="FF000000"/>
      </patternFill>
    </fill>
    <fill>
      <patternFill patternType="solid">
        <fgColor rgb="FF00B050"/>
        <bgColor rgb="FF000000"/>
      </patternFill>
    </fill>
    <fill>
      <patternFill patternType="solid">
        <fgColor rgb="FF1F4E78"/>
        <bgColor rgb="FF000000"/>
      </patternFill>
    </fill>
    <fill>
      <patternFill patternType="solid">
        <fgColor theme="8" tint="-0.499984740745262"/>
        <bgColor indexed="64"/>
      </patternFill>
    </fill>
    <fill>
      <patternFill patternType="solid">
        <fgColor theme="7" tint="0.39997558519241921"/>
        <bgColor indexed="64"/>
      </patternFill>
    </fill>
    <fill>
      <patternFill patternType="solid">
        <fgColor theme="5" tint="0.39997558519241921"/>
        <bgColor indexed="64"/>
      </patternFill>
    </fill>
    <fill>
      <patternFill patternType="solid">
        <fgColor theme="5" tint="0.59999389629810485"/>
        <bgColor indexed="64"/>
      </patternFill>
    </fill>
    <fill>
      <patternFill patternType="solid">
        <fgColor theme="0" tint="-0.14999847407452621"/>
        <bgColor indexed="64"/>
      </patternFill>
    </fill>
    <fill>
      <patternFill patternType="solid">
        <fgColor rgb="FF92D050"/>
        <bgColor indexed="64"/>
      </patternFill>
    </fill>
    <fill>
      <patternFill patternType="solid">
        <fgColor theme="4" tint="0.79998168889431442"/>
        <bgColor rgb="FF000000"/>
      </patternFill>
    </fill>
    <fill>
      <patternFill patternType="solid">
        <fgColor theme="4" tint="0.79998168889431442"/>
        <bgColor indexed="64"/>
      </patternFill>
    </fill>
    <fill>
      <patternFill patternType="solid">
        <fgColor theme="6" tint="0.59999389629810485"/>
        <bgColor indexed="64"/>
      </patternFill>
    </fill>
    <fill>
      <patternFill patternType="solid">
        <fgColor theme="9" tint="0.59999389629810485"/>
        <bgColor indexed="64"/>
      </patternFill>
    </fill>
    <fill>
      <patternFill patternType="solid">
        <fgColor theme="5" tint="0.79998168889431442"/>
        <bgColor indexed="64"/>
      </patternFill>
    </fill>
    <fill>
      <patternFill patternType="solid">
        <fgColor theme="5" tint="0.79998168889431442"/>
        <bgColor rgb="FF000000"/>
      </patternFill>
    </fill>
    <fill>
      <patternFill patternType="solid">
        <fgColor theme="9" tint="0.79998168889431442"/>
        <bgColor indexed="64"/>
      </patternFill>
    </fill>
    <fill>
      <patternFill patternType="solid">
        <fgColor theme="9" tint="0.79998168889431442"/>
        <bgColor rgb="FF000000"/>
      </patternFill>
    </fill>
    <fill>
      <patternFill patternType="solid">
        <fgColor theme="4" tint="0.59999389629810485"/>
        <bgColor indexed="64"/>
      </patternFill>
    </fill>
    <fill>
      <patternFill patternType="solid">
        <fgColor theme="3" tint="0.79998168889431442"/>
        <bgColor rgb="FF000000"/>
      </patternFill>
    </fill>
    <fill>
      <patternFill patternType="solid">
        <fgColor rgb="FFFFFF00"/>
        <bgColor indexed="64"/>
      </patternFill>
    </fill>
    <fill>
      <patternFill patternType="solid">
        <fgColor theme="9" tint="-0.249977111117893"/>
        <bgColor indexed="64"/>
      </patternFill>
    </fill>
    <fill>
      <patternFill patternType="solid">
        <fgColor rgb="FF00B050"/>
        <bgColor indexed="64"/>
      </patternFill>
    </fill>
    <fill>
      <patternFill patternType="solid">
        <fgColor theme="0"/>
        <bgColor indexed="64"/>
      </patternFill>
    </fill>
    <fill>
      <patternFill patternType="solid">
        <fgColor theme="9" tint="0.39997558519241921"/>
        <bgColor indexed="64"/>
      </patternFill>
    </fill>
    <fill>
      <patternFill patternType="solid">
        <fgColor rgb="FFFFC000"/>
        <bgColor indexed="64"/>
      </patternFill>
    </fill>
    <fill>
      <patternFill patternType="solid">
        <fgColor theme="2" tint="-9.9978637043366805E-2"/>
        <bgColor indexed="64"/>
      </patternFill>
    </fill>
    <fill>
      <patternFill patternType="solid">
        <fgColor theme="6" tint="0.79998168889431442"/>
        <bgColor indexed="64"/>
      </patternFill>
    </fill>
  </fills>
  <borders count="73">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rgb="FF000000"/>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style="medium">
        <color indexed="64"/>
      </left>
      <right/>
      <top style="medium">
        <color indexed="64"/>
      </top>
      <bottom/>
      <diagonal/>
    </border>
    <border>
      <left/>
      <right style="medium">
        <color rgb="FF000000"/>
      </right>
      <top style="medium">
        <color indexed="64"/>
      </top>
      <bottom/>
      <diagonal/>
    </border>
    <border>
      <left style="medium">
        <color indexed="64"/>
      </left>
      <right style="medium">
        <color indexed="64"/>
      </right>
      <top style="medium">
        <color indexed="64"/>
      </top>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style="medium">
        <color auto="1"/>
      </right>
      <top style="thin">
        <color auto="1"/>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thin">
        <color indexed="64"/>
      </top>
      <bottom/>
      <diagonal/>
    </border>
    <border>
      <left style="medium">
        <color auto="1"/>
      </left>
      <right style="thin">
        <color auto="1"/>
      </right>
      <top style="thin">
        <color auto="1"/>
      </top>
      <bottom style="medium">
        <color auto="1"/>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auto="1"/>
      </left>
      <right style="thin">
        <color auto="1"/>
      </right>
      <top/>
      <bottom style="thin">
        <color auto="1"/>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style="medium">
        <color rgb="FF000000"/>
      </left>
      <right style="medium">
        <color rgb="FF000000"/>
      </right>
      <top style="medium">
        <color rgb="FF000000"/>
      </top>
      <bottom style="medium">
        <color rgb="FF000000"/>
      </bottom>
      <diagonal/>
    </border>
    <border>
      <left style="thin">
        <color rgb="FF000000"/>
      </left>
      <right style="thin">
        <color rgb="FF000000"/>
      </right>
      <top style="thin">
        <color rgb="FF000000"/>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style="medium">
        <color indexed="64"/>
      </right>
      <top/>
      <bottom/>
      <diagonal/>
    </border>
    <border>
      <left/>
      <right style="medium">
        <color indexed="64"/>
      </right>
      <top style="medium">
        <color indexed="64"/>
      </top>
      <bottom style="thin">
        <color indexed="64"/>
      </bottom>
      <diagonal/>
    </border>
    <border>
      <left/>
      <right style="medium">
        <color auto="1"/>
      </right>
      <top style="thin">
        <color auto="1"/>
      </top>
      <bottom style="thin">
        <color auto="1"/>
      </bottom>
      <diagonal/>
    </border>
    <border>
      <left/>
      <right style="medium">
        <color indexed="64"/>
      </right>
      <top style="thin">
        <color indexed="64"/>
      </top>
      <bottom/>
      <diagonal/>
    </border>
    <border>
      <left/>
      <right style="medium">
        <color indexed="64"/>
      </right>
      <top/>
      <bottom style="thin">
        <color indexed="64"/>
      </bottom>
      <diagonal/>
    </border>
    <border>
      <left style="thin">
        <color rgb="FF000000"/>
      </left>
      <right style="thin">
        <color rgb="FF000000"/>
      </right>
      <top/>
      <bottom style="thin">
        <color rgb="FF000000"/>
      </bottom>
      <diagonal/>
    </border>
    <border>
      <left/>
      <right style="medium">
        <color indexed="64"/>
      </right>
      <top style="thin">
        <color indexed="64"/>
      </top>
      <bottom style="medium">
        <color indexed="64"/>
      </bottom>
      <diagonal/>
    </border>
    <border>
      <left/>
      <right style="medium">
        <color indexed="64"/>
      </right>
      <top/>
      <bottom style="medium">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style="thin">
        <color theme="2"/>
      </left>
      <right style="thin">
        <color theme="2"/>
      </right>
      <top style="thin">
        <color theme="2"/>
      </top>
      <bottom/>
      <diagonal/>
    </border>
    <border>
      <left style="thin">
        <color theme="2"/>
      </left>
      <right style="thin">
        <color theme="2"/>
      </right>
      <top/>
      <bottom style="thin">
        <color theme="2"/>
      </bottom>
      <diagonal/>
    </border>
    <border>
      <left style="thin">
        <color theme="2"/>
      </left>
      <right style="thin">
        <color theme="2"/>
      </right>
      <top style="thin">
        <color theme="2"/>
      </top>
      <bottom style="thin">
        <color theme="2"/>
      </bottom>
      <diagonal/>
    </border>
    <border>
      <left style="thin">
        <color theme="2"/>
      </left>
      <right style="thin">
        <color theme="2"/>
      </right>
      <top/>
      <bottom/>
      <diagonal/>
    </border>
    <border>
      <left style="thin">
        <color theme="0" tint="-4.9989318521683403E-2"/>
      </left>
      <right/>
      <top style="thin">
        <color theme="0" tint="-4.9989318521683403E-2"/>
      </top>
      <bottom/>
      <diagonal/>
    </border>
    <border>
      <left/>
      <right style="thin">
        <color theme="0" tint="-4.9989318521683403E-2"/>
      </right>
      <top style="thin">
        <color theme="0" tint="-4.9989318521683403E-2"/>
      </top>
      <bottom/>
      <diagonal/>
    </border>
    <border>
      <left style="thin">
        <color theme="0" tint="-4.9989318521683403E-2"/>
      </left>
      <right/>
      <top/>
      <bottom/>
      <diagonal/>
    </border>
    <border>
      <left style="thin">
        <color theme="2"/>
      </left>
      <right style="thin">
        <color theme="0" tint="-4.9989318521683403E-2"/>
      </right>
      <top/>
      <bottom/>
      <diagonal/>
    </border>
    <border>
      <left style="thin">
        <color theme="0" tint="-4.9989318521683403E-2"/>
      </left>
      <right/>
      <top/>
      <bottom style="thin">
        <color theme="0" tint="-4.9989318521683403E-2"/>
      </bottom>
      <diagonal/>
    </border>
    <border>
      <left style="thin">
        <color theme="2"/>
      </left>
      <right style="thin">
        <color theme="0" tint="-4.9989318521683403E-2"/>
      </right>
      <top/>
      <bottom style="thin">
        <color theme="0" tint="-4.9989318521683403E-2"/>
      </bottom>
      <diagonal/>
    </border>
    <border>
      <left style="thin">
        <color rgb="FF000000"/>
      </left>
      <right/>
      <top/>
      <bottom style="thin">
        <color rgb="FF000000"/>
      </bottom>
      <diagonal/>
    </border>
    <border>
      <left/>
      <right style="thin">
        <color rgb="FF000000"/>
      </right>
      <top/>
      <bottom style="thin">
        <color rgb="FF000000"/>
      </bottom>
      <diagonal/>
    </border>
  </borders>
  <cellStyleXfs count="6">
    <xf numFmtId="0" fontId="0" fillId="0" borderId="0"/>
    <xf numFmtId="9" fontId="1" fillId="0" borderId="0" applyFont="0" applyFill="0" applyBorder="0" applyAlignment="0" applyProtection="0"/>
    <xf numFmtId="0" fontId="2" fillId="2" borderId="0" applyNumberFormat="0" applyBorder="0" applyAlignment="0" applyProtection="0"/>
    <xf numFmtId="9" fontId="1" fillId="0" borderId="0" applyFont="0" applyFill="0" applyBorder="0" applyAlignment="0" applyProtection="0"/>
    <xf numFmtId="0" fontId="19" fillId="0" borderId="0"/>
    <xf numFmtId="0" fontId="21" fillId="0" borderId="0"/>
  </cellStyleXfs>
  <cellXfs count="664">
    <xf numFmtId="0" fontId="0" fillId="0" borderId="0" xfId="0"/>
    <xf numFmtId="0" fontId="3" fillId="3" borderId="1" xfId="0" applyFont="1" applyFill="1" applyBorder="1" applyAlignment="1">
      <alignment horizontal="center" vertical="center"/>
    </xf>
    <xf numFmtId="0" fontId="4" fillId="0" borderId="0" xfId="0" applyFont="1"/>
    <xf numFmtId="0" fontId="3" fillId="5" borderId="1" xfId="0" applyFont="1" applyFill="1" applyBorder="1" applyAlignment="1">
      <alignment horizontal="center" vertical="center" wrapText="1"/>
    </xf>
    <xf numFmtId="0" fontId="3" fillId="5" borderId="6" xfId="0" applyFont="1" applyFill="1" applyBorder="1" applyAlignment="1">
      <alignment horizontal="center" vertical="center" wrapText="1"/>
    </xf>
    <xf numFmtId="0" fontId="5" fillId="5" borderId="7" xfId="0" applyFont="1" applyFill="1" applyBorder="1" applyAlignment="1">
      <alignment horizontal="center" vertical="center" wrapText="1"/>
    </xf>
    <xf numFmtId="0" fontId="6" fillId="5" borderId="8" xfId="0" applyFont="1" applyFill="1" applyBorder="1" applyAlignment="1">
      <alignment horizontal="center" vertical="center" wrapText="1"/>
    </xf>
    <xf numFmtId="0" fontId="7" fillId="5" borderId="9" xfId="0" applyFont="1" applyFill="1" applyBorder="1" applyAlignment="1">
      <alignment horizontal="center" vertical="center" wrapText="1"/>
    </xf>
    <xf numFmtId="17" fontId="3" fillId="5" borderId="5" xfId="0" applyNumberFormat="1" applyFont="1" applyFill="1" applyBorder="1" applyAlignment="1">
      <alignment horizontal="center" vertical="center" wrapText="1"/>
    </xf>
    <xf numFmtId="0" fontId="8" fillId="5" borderId="5" xfId="0" applyFont="1" applyFill="1" applyBorder="1" applyAlignment="1">
      <alignment horizontal="center" vertical="center" wrapText="1"/>
    </xf>
    <xf numFmtId="0" fontId="8" fillId="5" borderId="1" xfId="0" applyFont="1" applyFill="1" applyBorder="1" applyAlignment="1">
      <alignment horizontal="center" vertical="center" wrapText="1"/>
    </xf>
    <xf numFmtId="0" fontId="3" fillId="5" borderId="5" xfId="0" applyFont="1" applyFill="1" applyBorder="1" applyAlignment="1">
      <alignment horizontal="center" vertical="center" wrapText="1"/>
    </xf>
    <xf numFmtId="0" fontId="7" fillId="5" borderId="5" xfId="0" applyFont="1" applyFill="1" applyBorder="1" applyAlignment="1">
      <alignment horizontal="center" vertical="center" wrapText="1"/>
    </xf>
    <xf numFmtId="0" fontId="5" fillId="5" borderId="12" xfId="0" applyFont="1" applyFill="1" applyBorder="1" applyAlignment="1">
      <alignment horizontal="center" vertical="center" wrapText="1"/>
    </xf>
    <xf numFmtId="0" fontId="13" fillId="0" borderId="14" xfId="0" applyFont="1" applyBorder="1" applyAlignment="1">
      <alignment horizontal="center" vertical="center"/>
    </xf>
    <xf numFmtId="0" fontId="13" fillId="10" borderId="19" xfId="0" applyFont="1" applyFill="1" applyBorder="1" applyAlignment="1">
      <alignment horizontal="center" vertical="center"/>
    </xf>
    <xf numFmtId="0" fontId="13" fillId="0" borderId="19" xfId="0" applyFont="1" applyBorder="1" applyAlignment="1">
      <alignment horizontal="center" vertical="center"/>
    </xf>
    <xf numFmtId="0" fontId="13" fillId="10" borderId="26" xfId="0" applyFont="1" applyFill="1" applyBorder="1" applyAlignment="1">
      <alignment horizontal="center" vertical="center"/>
    </xf>
    <xf numFmtId="0" fontId="13" fillId="0" borderId="23" xfId="0" applyFont="1" applyBorder="1" applyAlignment="1">
      <alignment horizontal="center" vertical="center"/>
    </xf>
    <xf numFmtId="0" fontId="15" fillId="0" borderId="0" xfId="0" applyFont="1"/>
    <xf numFmtId="0" fontId="15" fillId="0" borderId="0" xfId="0" applyFont="1" applyAlignment="1">
      <alignment horizontal="center" vertical="center"/>
    </xf>
    <xf numFmtId="0" fontId="22" fillId="0" borderId="0" xfId="0" applyFont="1" applyAlignment="1">
      <alignment horizontal="center" vertical="center"/>
    </xf>
    <xf numFmtId="0" fontId="13" fillId="0" borderId="0" xfId="0" applyFont="1" applyAlignment="1">
      <alignment horizontal="center" vertical="center"/>
    </xf>
    <xf numFmtId="0" fontId="13" fillId="0" borderId="0" xfId="0" applyFont="1" applyAlignment="1">
      <alignment horizontal="center" vertical="center" wrapText="1"/>
    </xf>
    <xf numFmtId="0" fontId="18" fillId="0" borderId="0" xfId="0" applyFont="1" applyAlignment="1">
      <alignment horizontal="center" vertical="center"/>
    </xf>
    <xf numFmtId="0" fontId="6" fillId="0" borderId="0" xfId="0" applyFont="1" applyAlignment="1">
      <alignment horizontal="center" vertical="center"/>
    </xf>
    <xf numFmtId="0" fontId="23" fillId="0" borderId="0" xfId="0" applyFont="1" applyAlignment="1">
      <alignment horizontal="center" vertical="center" wrapText="1"/>
    </xf>
    <xf numFmtId="0" fontId="18" fillId="0" borderId="0" xfId="0" applyFont="1" applyAlignment="1">
      <alignment wrapText="1"/>
    </xf>
    <xf numFmtId="0" fontId="4" fillId="0" borderId="0" xfId="0" applyFont="1" applyAlignment="1">
      <alignment horizontal="center" vertical="center"/>
    </xf>
    <xf numFmtId="9" fontId="14" fillId="0" borderId="0" xfId="1" applyFont="1" applyFill="1" applyAlignment="1">
      <alignment horizontal="center" vertical="center" wrapText="1"/>
    </xf>
    <xf numFmtId="0" fontId="18" fillId="0" borderId="0" xfId="0" applyFont="1"/>
    <xf numFmtId="10" fontId="12" fillId="0" borderId="12" xfId="1" applyNumberFormat="1" applyFont="1" applyBorder="1" applyAlignment="1">
      <alignment horizontal="center" vertical="center"/>
    </xf>
    <xf numFmtId="10" fontId="12" fillId="0" borderId="0" xfId="1" applyNumberFormat="1" applyFont="1" applyBorder="1" applyAlignment="1">
      <alignment horizontal="center" vertical="center"/>
    </xf>
    <xf numFmtId="10" fontId="12" fillId="0" borderId="17" xfId="1" applyNumberFormat="1" applyFont="1" applyBorder="1" applyAlignment="1">
      <alignment horizontal="center" vertical="center"/>
    </xf>
    <xf numFmtId="10" fontId="12" fillId="11" borderId="12" xfId="1" applyNumberFormat="1" applyFont="1" applyFill="1" applyBorder="1" applyAlignment="1">
      <alignment horizontal="center" vertical="center"/>
    </xf>
    <xf numFmtId="0" fontId="14" fillId="0" borderId="0" xfId="0" applyFont="1" applyAlignment="1">
      <alignment horizontal="center" vertical="center" wrapText="1"/>
    </xf>
    <xf numFmtId="0" fontId="12" fillId="0" borderId="1" xfId="0" applyFont="1" applyBorder="1" applyAlignment="1">
      <alignment horizontal="center" vertical="center" wrapText="1"/>
    </xf>
    <xf numFmtId="0" fontId="12" fillId="11" borderId="1" xfId="0" applyFont="1" applyFill="1" applyBorder="1" applyAlignment="1">
      <alignment horizontal="center" vertical="center" wrapText="1"/>
    </xf>
    <xf numFmtId="10" fontId="15" fillId="0" borderId="0" xfId="0" applyNumberFormat="1" applyFont="1" applyAlignment="1">
      <alignment horizontal="center" vertical="center"/>
    </xf>
    <xf numFmtId="10" fontId="15" fillId="9" borderId="0" xfId="0" applyNumberFormat="1" applyFont="1" applyFill="1" applyAlignment="1">
      <alignment horizontal="center" vertical="center"/>
    </xf>
    <xf numFmtId="0" fontId="16" fillId="0" borderId="0" xfId="0" applyFont="1" applyAlignment="1">
      <alignment horizontal="center" vertical="center" wrapText="1"/>
    </xf>
    <xf numFmtId="9" fontId="15" fillId="0" borderId="0" xfId="1" applyFont="1" applyAlignment="1">
      <alignment horizontal="center" vertical="center"/>
    </xf>
    <xf numFmtId="9" fontId="15" fillId="8" borderId="0" xfId="1" applyFont="1" applyFill="1" applyAlignment="1">
      <alignment horizontal="center" vertical="center"/>
    </xf>
    <xf numFmtId="9" fontId="15" fillId="23" borderId="0" xfId="1" applyFont="1" applyFill="1" applyAlignment="1">
      <alignment horizontal="center" vertical="center"/>
    </xf>
    <xf numFmtId="0" fontId="24" fillId="0" borderId="0" xfId="0" applyFont="1" applyAlignment="1">
      <alignment horizontal="center" vertical="center"/>
    </xf>
    <xf numFmtId="0" fontId="25" fillId="0" borderId="0" xfId="0" applyFont="1" applyAlignment="1">
      <alignment horizontal="center" vertical="center"/>
    </xf>
    <xf numFmtId="0" fontId="26" fillId="0" borderId="0" xfId="0" applyFont="1" applyAlignment="1">
      <alignment horizontal="center" vertical="center"/>
    </xf>
    <xf numFmtId="0" fontId="27" fillId="0" borderId="0" xfId="0" applyFont="1" applyAlignment="1">
      <alignment horizontal="center" vertical="center"/>
    </xf>
    <xf numFmtId="0" fontId="24" fillId="0" borderId="0" xfId="0" applyFont="1"/>
    <xf numFmtId="10" fontId="15" fillId="13" borderId="0" xfId="0" applyNumberFormat="1" applyFont="1" applyFill="1" applyAlignment="1">
      <alignment horizontal="center" vertical="center"/>
    </xf>
    <xf numFmtId="0" fontId="16" fillId="0" borderId="19" xfId="0" applyFont="1" applyBorder="1" applyAlignment="1">
      <alignment horizontal="center" vertical="center"/>
    </xf>
    <xf numFmtId="0" fontId="16" fillId="10" borderId="19" xfId="0" applyFont="1" applyFill="1" applyBorder="1" applyAlignment="1">
      <alignment horizontal="center" vertical="center"/>
    </xf>
    <xf numFmtId="10" fontId="15" fillId="16" borderId="0" xfId="0" applyNumberFormat="1" applyFont="1" applyFill="1" applyAlignment="1">
      <alignment horizontal="center" vertical="center"/>
    </xf>
    <xf numFmtId="10" fontId="12" fillId="0" borderId="14" xfId="0" applyNumberFormat="1" applyFont="1" applyBorder="1" applyAlignment="1">
      <alignment horizontal="center" vertical="center"/>
    </xf>
    <xf numFmtId="10" fontId="46" fillId="10" borderId="19" xfId="0" applyNumberFormat="1" applyFont="1" applyFill="1" applyBorder="1" applyAlignment="1" applyProtection="1">
      <alignment horizontal="center" vertical="center"/>
      <protection locked="0"/>
    </xf>
    <xf numFmtId="10" fontId="12" fillId="0" borderId="19" xfId="0" applyNumberFormat="1" applyFont="1" applyBorder="1" applyAlignment="1">
      <alignment horizontal="center" vertical="center"/>
    </xf>
    <xf numFmtId="10" fontId="46" fillId="10" borderId="26" xfId="0" applyNumberFormat="1" applyFont="1" applyFill="1" applyBorder="1" applyAlignment="1" applyProtection="1">
      <alignment horizontal="center" vertical="center"/>
      <protection locked="0"/>
    </xf>
    <xf numFmtId="10" fontId="36" fillId="0" borderId="19" xfId="0" applyNumberFormat="1" applyFont="1" applyBorder="1" applyAlignment="1">
      <alignment horizontal="center" vertical="center"/>
    </xf>
    <xf numFmtId="10" fontId="46" fillId="10" borderId="19" xfId="0" applyNumberFormat="1" applyFont="1" applyFill="1" applyBorder="1" applyAlignment="1">
      <alignment horizontal="center" vertical="center"/>
    </xf>
    <xf numFmtId="10" fontId="12" fillId="0" borderId="23" xfId="0" applyNumberFormat="1" applyFont="1" applyBorder="1" applyAlignment="1">
      <alignment horizontal="center" vertical="center"/>
    </xf>
    <xf numFmtId="10" fontId="38" fillId="0" borderId="14" xfId="3" applyNumberFormat="1" applyFont="1" applyBorder="1" applyAlignment="1">
      <alignment horizontal="center" vertical="center"/>
    </xf>
    <xf numFmtId="10" fontId="38" fillId="10" borderId="19" xfId="3" applyNumberFormat="1" applyFont="1" applyFill="1" applyBorder="1" applyAlignment="1">
      <alignment horizontal="center" vertical="center"/>
    </xf>
    <xf numFmtId="10" fontId="38" fillId="0" borderId="19" xfId="3" applyNumberFormat="1" applyFont="1" applyBorder="1" applyAlignment="1">
      <alignment horizontal="center" vertical="center"/>
    </xf>
    <xf numFmtId="10" fontId="38" fillId="10" borderId="26" xfId="3" applyNumberFormat="1" applyFont="1" applyFill="1" applyBorder="1" applyAlignment="1">
      <alignment horizontal="center" vertical="center"/>
    </xf>
    <xf numFmtId="10" fontId="38" fillId="25" borderId="19" xfId="3" applyNumberFormat="1" applyFont="1" applyFill="1" applyBorder="1" applyAlignment="1">
      <alignment horizontal="center" vertical="center"/>
    </xf>
    <xf numFmtId="10" fontId="38" fillId="0" borderId="23" xfId="3" applyNumberFormat="1" applyFont="1" applyBorder="1" applyAlignment="1">
      <alignment horizontal="center" vertical="center"/>
    </xf>
    <xf numFmtId="10" fontId="12" fillId="0" borderId="14" xfId="3" applyNumberFormat="1" applyFont="1" applyBorder="1" applyAlignment="1">
      <alignment horizontal="center" vertical="center"/>
    </xf>
    <xf numFmtId="10" fontId="12" fillId="10" borderId="19" xfId="3" applyNumberFormat="1" applyFont="1" applyFill="1" applyBorder="1" applyAlignment="1">
      <alignment horizontal="center" vertical="center"/>
    </xf>
    <xf numFmtId="10" fontId="12" fillId="0" borderId="19" xfId="3" applyNumberFormat="1" applyFont="1" applyBorder="1" applyAlignment="1">
      <alignment horizontal="center" vertical="center"/>
    </xf>
    <xf numFmtId="10" fontId="12" fillId="10" borderId="26" xfId="3" applyNumberFormat="1" applyFont="1" applyFill="1" applyBorder="1" applyAlignment="1">
      <alignment horizontal="center" vertical="center"/>
    </xf>
    <xf numFmtId="10" fontId="12" fillId="25" borderId="19" xfId="3" applyNumberFormat="1" applyFont="1" applyFill="1" applyBorder="1" applyAlignment="1">
      <alignment horizontal="center" vertical="center"/>
    </xf>
    <xf numFmtId="10" fontId="12" fillId="0" borderId="23" xfId="3" applyNumberFormat="1" applyFont="1" applyBorder="1" applyAlignment="1">
      <alignment horizontal="center" vertical="center"/>
    </xf>
    <xf numFmtId="10" fontId="11" fillId="0" borderId="19" xfId="3" applyNumberFormat="1" applyFont="1" applyBorder="1" applyAlignment="1">
      <alignment horizontal="center" vertical="center"/>
    </xf>
    <xf numFmtId="10" fontId="11" fillId="10" borderId="19" xfId="3" applyNumberFormat="1" applyFont="1" applyFill="1" applyBorder="1" applyAlignment="1">
      <alignment horizontal="center" vertical="center"/>
    </xf>
    <xf numFmtId="10" fontId="4" fillId="0" borderId="0" xfId="0" applyNumberFormat="1" applyFont="1" applyAlignment="1">
      <alignment horizontal="center" vertical="center"/>
    </xf>
    <xf numFmtId="10" fontId="47" fillId="0" borderId="0" xfId="0" applyNumberFormat="1" applyFont="1" applyAlignment="1">
      <alignment horizontal="center" vertical="center"/>
    </xf>
    <xf numFmtId="10" fontId="48" fillId="0" borderId="0" xfId="0" applyNumberFormat="1" applyFont="1" applyAlignment="1">
      <alignment horizontal="center" vertical="center"/>
    </xf>
    <xf numFmtId="0" fontId="18" fillId="0" borderId="0" xfId="0" applyFont="1" applyAlignment="1">
      <alignment horizontal="center" vertical="center" wrapText="1"/>
    </xf>
    <xf numFmtId="10" fontId="12" fillId="10" borderId="19" xfId="0" applyNumberFormat="1" applyFont="1" applyFill="1" applyBorder="1" applyAlignment="1">
      <alignment horizontal="center" vertical="center"/>
    </xf>
    <xf numFmtId="0" fontId="24" fillId="27" borderId="0" xfId="0" applyFont="1" applyFill="1" applyAlignment="1">
      <alignment horizontal="center" vertical="center"/>
    </xf>
    <xf numFmtId="0" fontId="25" fillId="27" borderId="0" xfId="0" applyFont="1" applyFill="1" applyAlignment="1">
      <alignment horizontal="center" vertical="center"/>
    </xf>
    <xf numFmtId="0" fontId="4" fillId="27" borderId="0" xfId="0" applyFont="1" applyFill="1" applyAlignment="1">
      <alignment horizontal="center" vertical="center"/>
    </xf>
    <xf numFmtId="0" fontId="18" fillId="27" borderId="0" xfId="0" applyFont="1" applyFill="1" applyAlignment="1">
      <alignment horizontal="center" vertical="center"/>
    </xf>
    <xf numFmtId="0" fontId="6" fillId="27" borderId="0" xfId="0" applyFont="1" applyFill="1" applyAlignment="1">
      <alignment horizontal="center" vertical="center"/>
    </xf>
    <xf numFmtId="0" fontId="18" fillId="27" borderId="0" xfId="0" applyFont="1" applyFill="1" applyAlignment="1">
      <alignment horizontal="center" vertical="center" wrapText="1"/>
    </xf>
    <xf numFmtId="0" fontId="15" fillId="27" borderId="0" xfId="0" applyFont="1" applyFill="1" applyAlignment="1">
      <alignment horizontal="center" vertical="center"/>
    </xf>
    <xf numFmtId="10" fontId="49" fillId="22" borderId="37" xfId="1" applyNumberFormat="1" applyFont="1" applyFill="1" applyBorder="1" applyAlignment="1">
      <alignment horizontal="center" vertical="center"/>
    </xf>
    <xf numFmtId="10" fontId="49" fillId="23" borderId="37" xfId="1" applyNumberFormat="1" applyFont="1" applyFill="1" applyBorder="1" applyAlignment="1">
      <alignment horizontal="center" vertical="center"/>
    </xf>
    <xf numFmtId="10" fontId="49" fillId="22" borderId="38" xfId="1" applyNumberFormat="1" applyFont="1" applyFill="1" applyBorder="1" applyAlignment="1">
      <alignment horizontal="center" vertical="center"/>
    </xf>
    <xf numFmtId="10" fontId="49" fillId="23" borderId="38" xfId="1" applyNumberFormat="1" applyFont="1" applyFill="1" applyBorder="1" applyAlignment="1">
      <alignment horizontal="center" vertical="center"/>
    </xf>
    <xf numFmtId="0" fontId="47" fillId="0" borderId="0" xfId="0" applyFont="1" applyAlignment="1">
      <alignment horizontal="center" vertical="center"/>
    </xf>
    <xf numFmtId="0" fontId="48" fillId="0" borderId="0" xfId="0" applyFont="1" applyAlignment="1">
      <alignment horizontal="center" vertical="center"/>
    </xf>
    <xf numFmtId="10" fontId="31" fillId="10" borderId="19" xfId="0" applyNumberFormat="1" applyFont="1" applyFill="1" applyBorder="1" applyAlignment="1">
      <alignment horizontal="center" vertical="center" wrapText="1"/>
    </xf>
    <xf numFmtId="10" fontId="31" fillId="25" borderId="19" xfId="0" applyNumberFormat="1" applyFont="1" applyFill="1" applyBorder="1" applyAlignment="1">
      <alignment horizontal="center" vertical="center" wrapText="1"/>
    </xf>
    <xf numFmtId="10" fontId="12" fillId="25" borderId="14" xfId="0" applyNumberFormat="1" applyFont="1" applyFill="1" applyBorder="1" applyAlignment="1">
      <alignment horizontal="center" vertical="center"/>
    </xf>
    <xf numFmtId="0" fontId="50" fillId="0" borderId="0" xfId="0" applyFont="1" applyAlignment="1">
      <alignment horizontal="center" vertical="center"/>
    </xf>
    <xf numFmtId="0" fontId="50" fillId="0" borderId="0" xfId="0" applyFont="1" applyAlignment="1">
      <alignment horizontal="center" vertical="center" wrapText="1"/>
    </xf>
    <xf numFmtId="0" fontId="51" fillId="0" borderId="0" xfId="0" applyFont="1" applyAlignment="1">
      <alignment horizontal="center" vertical="center"/>
    </xf>
    <xf numFmtId="0" fontId="52" fillId="0" borderId="0" xfId="0" applyFont="1" applyAlignment="1">
      <alignment horizontal="center" vertical="center"/>
    </xf>
    <xf numFmtId="0" fontId="53" fillId="0" borderId="0" xfId="0" applyFont="1" applyAlignment="1">
      <alignment horizontal="center" vertical="center"/>
    </xf>
    <xf numFmtId="0" fontId="54" fillId="0" borderId="0" xfId="0" applyFont="1" applyAlignment="1">
      <alignment horizontal="center" vertical="center"/>
    </xf>
    <xf numFmtId="0" fontId="4" fillId="0" borderId="0" xfId="0" applyFont="1" applyAlignment="1">
      <alignment horizontal="center"/>
    </xf>
    <xf numFmtId="0" fontId="55" fillId="0" borderId="0" xfId="0" applyFont="1" applyAlignment="1">
      <alignment horizontal="center"/>
    </xf>
    <xf numFmtId="0" fontId="51" fillId="0" borderId="0" xfId="0" applyFont="1" applyAlignment="1">
      <alignment horizontal="center"/>
    </xf>
    <xf numFmtId="0" fontId="52" fillId="0" borderId="0" xfId="0" applyFont="1" applyAlignment="1">
      <alignment horizontal="center"/>
    </xf>
    <xf numFmtId="0" fontId="27" fillId="0" borderId="0" xfId="0" applyFont="1" applyAlignment="1">
      <alignment horizontal="center"/>
    </xf>
    <xf numFmtId="0" fontId="26" fillId="25" borderId="0" xfId="0" applyFont="1" applyFill="1" applyAlignment="1">
      <alignment horizontal="center" vertical="center"/>
    </xf>
    <xf numFmtId="0" fontId="27" fillId="25" borderId="0" xfId="0" applyFont="1" applyFill="1" applyAlignment="1">
      <alignment horizontal="center" vertical="center"/>
    </xf>
    <xf numFmtId="0" fontId="54" fillId="25" borderId="0" xfId="0" applyFont="1" applyFill="1" applyAlignment="1">
      <alignment horizontal="center" vertical="center"/>
    </xf>
    <xf numFmtId="0" fontId="52" fillId="25" borderId="0" xfId="0" applyFont="1" applyFill="1" applyAlignment="1">
      <alignment horizontal="center" vertical="center"/>
    </xf>
    <xf numFmtId="0" fontId="50" fillId="25" borderId="0" xfId="0" applyFont="1" applyFill="1" applyAlignment="1">
      <alignment horizontal="center" vertical="center" wrapText="1"/>
    </xf>
    <xf numFmtId="0" fontId="50" fillId="25" borderId="0" xfId="0" applyFont="1" applyFill="1" applyAlignment="1">
      <alignment horizontal="center" vertical="center"/>
    </xf>
    <xf numFmtId="0" fontId="53" fillId="25" borderId="0" xfId="0" applyFont="1" applyFill="1" applyAlignment="1">
      <alignment horizontal="center" vertical="center"/>
    </xf>
    <xf numFmtId="0" fontId="51" fillId="25" borderId="0" xfId="0" applyFont="1" applyFill="1" applyAlignment="1">
      <alignment horizontal="center" vertical="center"/>
    </xf>
    <xf numFmtId="0" fontId="57" fillId="25" borderId="43" xfId="0" applyFont="1" applyFill="1" applyBorder="1" applyAlignment="1">
      <alignment horizontal="center" vertical="center" wrapText="1"/>
    </xf>
    <xf numFmtId="0" fontId="57" fillId="0" borderId="44" xfId="0" applyFont="1" applyBorder="1" applyAlignment="1">
      <alignment horizontal="center" vertical="center"/>
    </xf>
    <xf numFmtId="0" fontId="57" fillId="0" borderId="0" xfId="0" applyFont="1" applyAlignment="1">
      <alignment vertical="center"/>
    </xf>
    <xf numFmtId="0" fontId="57" fillId="28" borderId="43" xfId="0" applyFont="1" applyFill="1" applyBorder="1" applyAlignment="1">
      <alignment horizontal="center" vertical="center"/>
    </xf>
    <xf numFmtId="0" fontId="57" fillId="28" borderId="46" xfId="0" applyFont="1" applyFill="1" applyBorder="1" applyAlignment="1">
      <alignment horizontal="center" vertical="center"/>
    </xf>
    <xf numFmtId="0" fontId="57" fillId="0" borderId="45" xfId="0" applyFont="1" applyBorder="1" applyAlignment="1">
      <alignment horizontal="center"/>
    </xf>
    <xf numFmtId="0" fontId="57" fillId="0" borderId="0" xfId="0" applyFont="1" applyAlignment="1">
      <alignment horizontal="center" vertical="center" wrapText="1"/>
    </xf>
    <xf numFmtId="0" fontId="57" fillId="0" borderId="43" xfId="0" applyFont="1" applyBorder="1" applyAlignment="1">
      <alignment horizontal="center" vertical="center" wrapText="1"/>
    </xf>
    <xf numFmtId="0" fontId="56" fillId="0" borderId="0" xfId="0" applyFont="1" applyAlignment="1">
      <alignment wrapText="1"/>
    </xf>
    <xf numFmtId="0" fontId="58" fillId="0" borderId="43" xfId="0" applyFont="1" applyBorder="1" applyAlignment="1">
      <alignment horizontal="center" vertical="center"/>
    </xf>
    <xf numFmtId="10" fontId="12" fillId="0" borderId="43" xfId="0" applyNumberFormat="1" applyFont="1" applyBorder="1" applyAlignment="1">
      <alignment horizontal="center" vertical="center"/>
    </xf>
    <xf numFmtId="10" fontId="38" fillId="0" borderId="43" xfId="3" applyNumberFormat="1" applyFont="1" applyBorder="1" applyAlignment="1">
      <alignment horizontal="center" vertical="center"/>
    </xf>
    <xf numFmtId="10" fontId="12" fillId="0" borderId="43" xfId="3" applyNumberFormat="1" applyFont="1" applyBorder="1" applyAlignment="1">
      <alignment horizontal="center" vertical="center"/>
    </xf>
    <xf numFmtId="10" fontId="46" fillId="10" borderId="43" xfId="0" applyNumberFormat="1" applyFont="1" applyFill="1" applyBorder="1" applyAlignment="1" applyProtection="1">
      <alignment horizontal="center" vertical="center"/>
      <protection locked="0"/>
    </xf>
    <xf numFmtId="10" fontId="38" fillId="10" borderId="43" xfId="3" applyNumberFormat="1" applyFont="1" applyFill="1" applyBorder="1" applyAlignment="1">
      <alignment horizontal="center" vertical="center"/>
    </xf>
    <xf numFmtId="10" fontId="12" fillId="10" borderId="43" xfId="3" applyNumberFormat="1" applyFont="1" applyFill="1" applyBorder="1" applyAlignment="1">
      <alignment horizontal="center" vertical="center"/>
    </xf>
    <xf numFmtId="17" fontId="3" fillId="5" borderId="6" xfId="0" applyNumberFormat="1" applyFont="1" applyFill="1" applyBorder="1" applyAlignment="1">
      <alignment horizontal="center" vertical="center" wrapText="1"/>
    </xf>
    <xf numFmtId="0" fontId="8" fillId="5" borderId="6" xfId="0" applyFont="1" applyFill="1" applyBorder="1" applyAlignment="1">
      <alignment horizontal="center" vertical="center" wrapText="1"/>
    </xf>
    <xf numFmtId="0" fontId="7" fillId="5" borderId="6" xfId="0" applyFont="1" applyFill="1" applyBorder="1" applyAlignment="1">
      <alignment horizontal="center" vertical="center" wrapText="1"/>
    </xf>
    <xf numFmtId="0" fontId="59" fillId="5" borderId="12" xfId="0" applyFont="1" applyFill="1" applyBorder="1" applyAlignment="1">
      <alignment horizontal="center" vertical="center" wrapText="1"/>
    </xf>
    <xf numFmtId="0" fontId="13" fillId="29" borderId="43" xfId="5" applyFont="1" applyFill="1" applyBorder="1" applyAlignment="1" applyProtection="1">
      <alignment horizontal="center" vertical="center" wrapText="1"/>
      <protection locked="0"/>
    </xf>
    <xf numFmtId="0" fontId="13" fillId="29" borderId="46" xfId="5" applyFont="1" applyFill="1" applyBorder="1" applyAlignment="1" applyProtection="1">
      <alignment horizontal="center" vertical="center" wrapText="1"/>
      <protection locked="0"/>
    </xf>
    <xf numFmtId="0" fontId="60" fillId="25" borderId="0" xfId="0" applyFont="1" applyFill="1" applyAlignment="1">
      <alignment horizontal="center" vertical="center"/>
    </xf>
    <xf numFmtId="0" fontId="24" fillId="0" borderId="61" xfId="0" applyFont="1" applyBorder="1"/>
    <xf numFmtId="0" fontId="24" fillId="0" borderId="62" xfId="0" applyFont="1" applyBorder="1"/>
    <xf numFmtId="0" fontId="27" fillId="0" borderId="63" xfId="0" applyFont="1" applyBorder="1" applyAlignment="1">
      <alignment horizontal="center" vertical="center"/>
    </xf>
    <xf numFmtId="0" fontId="26" fillId="0" borderId="64" xfId="0" applyFont="1" applyBorder="1" applyAlignment="1">
      <alignment horizontal="center" vertical="center"/>
    </xf>
    <xf numFmtId="0" fontId="26" fillId="0" borderId="62" xfId="0" applyFont="1" applyBorder="1" applyAlignment="1">
      <alignment horizontal="center" vertical="center"/>
    </xf>
    <xf numFmtId="0" fontId="26" fillId="0" borderId="65" xfId="0" applyFont="1" applyBorder="1" applyAlignment="1">
      <alignment horizontal="center" vertical="center"/>
    </xf>
    <xf numFmtId="0" fontId="26" fillId="0" borderId="66" xfId="0" applyFont="1" applyBorder="1" applyAlignment="1">
      <alignment horizontal="center" vertical="center"/>
    </xf>
    <xf numFmtId="0" fontId="26" fillId="0" borderId="67" xfId="0" applyFont="1" applyBorder="1" applyAlignment="1">
      <alignment horizontal="center" vertical="center"/>
    </xf>
    <xf numFmtId="0" fontId="4" fillId="0" borderId="67" xfId="0" applyFont="1" applyBorder="1" applyAlignment="1">
      <alignment horizontal="center" vertical="center"/>
    </xf>
    <xf numFmtId="0" fontId="26" fillId="0" borderId="68" xfId="0" applyFont="1" applyBorder="1" applyAlignment="1">
      <alignment horizontal="center" vertical="center"/>
    </xf>
    <xf numFmtId="0" fontId="4" fillId="0" borderId="69" xfId="0" applyFont="1" applyBorder="1" applyAlignment="1">
      <alignment horizontal="center" vertical="center"/>
    </xf>
    <xf numFmtId="0" fontId="26" fillId="0" borderId="70" xfId="0" applyFont="1" applyBorder="1" applyAlignment="1">
      <alignment horizontal="center" vertical="center"/>
    </xf>
    <xf numFmtId="0" fontId="4" fillId="0" borderId="65" xfId="0" applyFont="1" applyBorder="1" applyAlignment="1">
      <alignment horizontal="center" vertical="center"/>
    </xf>
    <xf numFmtId="0" fontId="7" fillId="5" borderId="7" xfId="0" applyFont="1" applyFill="1" applyBorder="1" applyAlignment="1">
      <alignment horizontal="center" vertical="center" wrapText="1"/>
    </xf>
    <xf numFmtId="0" fontId="41" fillId="7" borderId="43" xfId="0" applyFont="1" applyFill="1" applyBorder="1" applyAlignment="1">
      <alignment horizontal="center" vertical="center" wrapText="1"/>
    </xf>
    <xf numFmtId="0" fontId="41" fillId="10" borderId="43" xfId="0" applyFont="1" applyFill="1" applyBorder="1" applyAlignment="1">
      <alignment horizontal="center" vertical="center" wrapText="1" readingOrder="1"/>
    </xf>
    <xf numFmtId="10" fontId="13" fillId="16" borderId="43" xfId="5" applyNumberFormat="1" applyFont="1" applyFill="1" applyBorder="1" applyAlignment="1" applyProtection="1">
      <alignment horizontal="center" vertical="center" wrapText="1"/>
      <protection locked="0"/>
    </xf>
    <xf numFmtId="0" fontId="13" fillId="0" borderId="59" xfId="0" applyFont="1" applyBorder="1" applyAlignment="1">
      <alignment horizontal="center" vertical="center"/>
    </xf>
    <xf numFmtId="0" fontId="13" fillId="10" borderId="59" xfId="0" applyFont="1" applyFill="1" applyBorder="1" applyAlignment="1">
      <alignment horizontal="center" vertical="center"/>
    </xf>
    <xf numFmtId="0" fontId="34" fillId="7" borderId="43" xfId="0" applyFont="1" applyFill="1" applyBorder="1" applyAlignment="1">
      <alignment horizontal="center" vertical="center" wrapText="1"/>
    </xf>
    <xf numFmtId="0" fontId="41" fillId="10" borderId="43" xfId="0" applyFont="1" applyFill="1" applyBorder="1" applyAlignment="1">
      <alignment wrapText="1" readingOrder="1"/>
    </xf>
    <xf numFmtId="0" fontId="31" fillId="0" borderId="59" xfId="0" applyFont="1" applyBorder="1" applyAlignment="1">
      <alignment horizontal="center" vertical="center"/>
    </xf>
    <xf numFmtId="0" fontId="31" fillId="10" borderId="59" xfId="0" applyFont="1" applyFill="1" applyBorder="1" applyAlignment="1">
      <alignment horizontal="center" vertical="center"/>
    </xf>
    <xf numFmtId="0" fontId="13" fillId="10" borderId="60" xfId="0" applyFont="1" applyFill="1" applyBorder="1" applyAlignment="1">
      <alignment horizontal="center" vertical="center"/>
    </xf>
    <xf numFmtId="10" fontId="31" fillId="25" borderId="59" xfId="0" applyNumberFormat="1" applyFont="1" applyFill="1" applyBorder="1" applyAlignment="1">
      <alignment horizontal="center" vertical="center" wrapText="1"/>
    </xf>
    <xf numFmtId="10" fontId="31" fillId="10" borderId="59" xfId="0" applyNumberFormat="1" applyFont="1" applyFill="1" applyBorder="1" applyAlignment="1">
      <alignment horizontal="center" vertical="center" wrapText="1"/>
    </xf>
    <xf numFmtId="0" fontId="16" fillId="0" borderId="59" xfId="0" applyFont="1" applyBorder="1" applyAlignment="1">
      <alignment horizontal="center" vertical="center"/>
    </xf>
    <xf numFmtId="0" fontId="16" fillId="10" borderId="59" xfId="0" applyFont="1" applyFill="1" applyBorder="1" applyAlignment="1">
      <alignment horizontal="center" vertical="center"/>
    </xf>
    <xf numFmtId="0" fontId="15" fillId="25" borderId="0" xfId="0" applyFont="1" applyFill="1"/>
    <xf numFmtId="0" fontId="18" fillId="25" borderId="0" xfId="0" applyFont="1" applyFill="1" applyAlignment="1">
      <alignment horizontal="center" vertical="center"/>
    </xf>
    <xf numFmtId="0" fontId="22" fillId="25" borderId="0" xfId="0" applyFont="1" applyFill="1" applyAlignment="1">
      <alignment horizontal="center" vertical="center"/>
    </xf>
    <xf numFmtId="0" fontId="15" fillId="25" borderId="0" xfId="0" applyFont="1" applyFill="1" applyAlignment="1">
      <alignment horizontal="center" vertical="center"/>
    </xf>
    <xf numFmtId="0" fontId="13" fillId="25" borderId="0" xfId="0" applyFont="1" applyFill="1" applyAlignment="1">
      <alignment horizontal="center" vertical="center"/>
    </xf>
    <xf numFmtId="0" fontId="13" fillId="25" borderId="0" xfId="0" applyFont="1" applyFill="1" applyAlignment="1">
      <alignment horizontal="center" vertical="center" wrapText="1"/>
    </xf>
    <xf numFmtId="0" fontId="4" fillId="25" borderId="0" xfId="0" applyFont="1" applyFill="1"/>
    <xf numFmtId="0" fontId="4" fillId="25" borderId="0" xfId="0" applyFont="1" applyFill="1" applyAlignment="1">
      <alignment horizontal="center"/>
    </xf>
    <xf numFmtId="0" fontId="6" fillId="25" borderId="0" xfId="0" applyFont="1" applyFill="1" applyAlignment="1">
      <alignment horizontal="center" vertical="center"/>
    </xf>
    <xf numFmtId="0" fontId="18" fillId="25" borderId="0" xfId="0" applyFont="1" applyFill="1" applyAlignment="1">
      <alignment horizontal="center" vertical="center" wrapText="1"/>
    </xf>
    <xf numFmtId="0" fontId="23" fillId="25" borderId="0" xfId="0" applyFont="1" applyFill="1" applyAlignment="1">
      <alignment horizontal="center" vertical="center" wrapText="1"/>
    </xf>
    <xf numFmtId="0" fontId="18" fillId="25" borderId="0" xfId="0" applyFont="1" applyFill="1" applyAlignment="1">
      <alignment wrapText="1"/>
    </xf>
    <xf numFmtId="0" fontId="4" fillId="25" borderId="0" xfId="0" applyFont="1" applyFill="1" applyAlignment="1">
      <alignment horizontal="center" vertical="center"/>
    </xf>
    <xf numFmtId="9" fontId="14" fillId="25" borderId="0" xfId="1" applyFont="1" applyFill="1" applyAlignment="1">
      <alignment horizontal="center" vertical="center" wrapText="1"/>
    </xf>
    <xf numFmtId="0" fontId="18" fillId="25" borderId="0" xfId="0" applyFont="1" applyFill="1"/>
    <xf numFmtId="0" fontId="14" fillId="25" borderId="0" xfId="0" applyFont="1" applyFill="1" applyAlignment="1">
      <alignment horizontal="center" vertical="center" wrapText="1"/>
    </xf>
    <xf numFmtId="10" fontId="15" fillId="25" borderId="0" xfId="0" applyNumberFormat="1" applyFont="1" applyFill="1" applyAlignment="1">
      <alignment horizontal="center" vertical="center"/>
    </xf>
    <xf numFmtId="0" fontId="16" fillId="25" borderId="0" xfId="0" applyFont="1" applyFill="1" applyAlignment="1">
      <alignment horizontal="center" vertical="center" wrapText="1"/>
    </xf>
    <xf numFmtId="0" fontId="69" fillId="25" borderId="0" xfId="0" applyFont="1" applyFill="1" applyAlignment="1">
      <alignment horizontal="center" vertical="center"/>
    </xf>
    <xf numFmtId="0" fontId="70" fillId="25" borderId="0" xfId="0" applyFont="1" applyFill="1" applyAlignment="1">
      <alignment horizontal="center" vertical="center"/>
    </xf>
    <xf numFmtId="10" fontId="71" fillId="25" borderId="37" xfId="1" applyNumberFormat="1" applyFont="1" applyFill="1" applyBorder="1" applyAlignment="1">
      <alignment horizontal="center" vertical="center"/>
    </xf>
    <xf numFmtId="10" fontId="72" fillId="25" borderId="37" xfId="1" applyNumberFormat="1" applyFont="1" applyFill="1" applyBorder="1" applyAlignment="1">
      <alignment horizontal="center" vertical="center"/>
    </xf>
    <xf numFmtId="10" fontId="71" fillId="25" borderId="38" xfId="1" applyNumberFormat="1" applyFont="1" applyFill="1" applyBorder="1" applyAlignment="1">
      <alignment horizontal="center" vertical="center"/>
    </xf>
    <xf numFmtId="10" fontId="72" fillId="25" borderId="38" xfId="1" applyNumberFormat="1" applyFont="1" applyFill="1" applyBorder="1" applyAlignment="1">
      <alignment horizontal="center" vertical="center"/>
    </xf>
    <xf numFmtId="0" fontId="73" fillId="25" borderId="0" xfId="0" applyFont="1" applyFill="1" applyAlignment="1">
      <alignment horizontal="center" vertical="center"/>
    </xf>
    <xf numFmtId="10" fontId="9" fillId="25" borderId="12" xfId="1" applyNumberFormat="1" applyFont="1" applyFill="1" applyBorder="1" applyAlignment="1">
      <alignment horizontal="center" vertical="center"/>
    </xf>
    <xf numFmtId="10" fontId="9" fillId="25" borderId="0" xfId="1" applyNumberFormat="1" applyFont="1" applyFill="1" applyBorder="1" applyAlignment="1">
      <alignment horizontal="center" vertical="center"/>
    </xf>
    <xf numFmtId="10" fontId="9" fillId="25" borderId="17" xfId="1" applyNumberFormat="1" applyFont="1" applyFill="1" applyBorder="1" applyAlignment="1">
      <alignment horizontal="center" vertical="center"/>
    </xf>
    <xf numFmtId="10" fontId="74" fillId="25" borderId="12" xfId="1" applyNumberFormat="1" applyFont="1" applyFill="1" applyBorder="1" applyAlignment="1">
      <alignment horizontal="center" vertical="center"/>
    </xf>
    <xf numFmtId="0" fontId="9" fillId="25" borderId="1" xfId="0" applyFont="1" applyFill="1" applyBorder="1" applyAlignment="1">
      <alignment horizontal="center" vertical="center" wrapText="1"/>
    </xf>
    <xf numFmtId="0" fontId="74" fillId="25" borderId="1" xfId="0" applyFont="1" applyFill="1" applyBorder="1" applyAlignment="1">
      <alignment horizontal="center" vertical="center" wrapText="1"/>
    </xf>
    <xf numFmtId="10" fontId="70" fillId="25" borderId="0" xfId="0" applyNumberFormat="1" applyFont="1" applyFill="1" applyAlignment="1">
      <alignment horizontal="center" vertical="center"/>
    </xf>
    <xf numFmtId="9" fontId="70" fillId="25" borderId="0" xfId="1" applyFont="1" applyFill="1" applyAlignment="1">
      <alignment horizontal="center" vertical="center"/>
    </xf>
    <xf numFmtId="10" fontId="73" fillId="25" borderId="0" xfId="0" applyNumberFormat="1" applyFont="1" applyFill="1" applyAlignment="1">
      <alignment horizontal="center" vertical="center"/>
    </xf>
    <xf numFmtId="0" fontId="73" fillId="0" borderId="0" xfId="0" applyFont="1" applyAlignment="1">
      <alignment horizontal="center" vertical="center"/>
    </xf>
    <xf numFmtId="164" fontId="38" fillId="20" borderId="43" xfId="3" applyNumberFormat="1" applyFont="1" applyFill="1" applyBorder="1" applyAlignment="1">
      <alignment horizontal="center" vertical="center" wrapText="1"/>
    </xf>
    <xf numFmtId="0" fontId="41" fillId="16" borderId="43" xfId="0" applyFont="1" applyFill="1" applyBorder="1" applyAlignment="1">
      <alignment horizontal="center" vertical="center" wrapText="1"/>
    </xf>
    <xf numFmtId="0" fontId="41" fillId="15" borderId="43" xfId="4" applyFont="1" applyFill="1" applyBorder="1" applyAlignment="1">
      <alignment horizontal="center" vertical="center" wrapText="1"/>
    </xf>
    <xf numFmtId="0" fontId="41" fillId="18" borderId="43" xfId="0" applyFont="1" applyFill="1" applyBorder="1" applyAlignment="1">
      <alignment horizontal="center" vertical="center" wrapText="1"/>
    </xf>
    <xf numFmtId="0" fontId="34" fillId="7" borderId="43" xfId="0" applyFont="1" applyFill="1" applyBorder="1" applyAlignment="1">
      <alignment horizontal="center" vertical="center" wrapText="1"/>
    </xf>
    <xf numFmtId="0" fontId="41" fillId="7" borderId="43" xfId="0" applyFont="1" applyFill="1" applyBorder="1" applyAlignment="1">
      <alignment horizontal="center" vertical="center" wrapText="1"/>
    </xf>
    <xf numFmtId="0" fontId="34" fillId="13" borderId="43" xfId="0" applyFont="1" applyFill="1" applyBorder="1" applyAlignment="1">
      <alignment horizontal="center" vertical="center" wrapText="1"/>
    </xf>
    <xf numFmtId="0" fontId="41" fillId="13" borderId="43" xfId="0" applyFont="1" applyFill="1" applyBorder="1" applyAlignment="1">
      <alignment horizontal="center" vertical="center" wrapText="1"/>
    </xf>
    <xf numFmtId="0" fontId="41" fillId="13" borderId="43" xfId="0" applyFont="1" applyFill="1" applyBorder="1" applyAlignment="1">
      <alignment horizontal="center" vertical="center" wrapText="1" readingOrder="1"/>
    </xf>
    <xf numFmtId="0" fontId="41" fillId="10" borderId="43" xfId="0" applyFont="1" applyFill="1" applyBorder="1" applyAlignment="1">
      <alignment horizontal="center" vertical="center" wrapText="1" readingOrder="1"/>
    </xf>
    <xf numFmtId="10" fontId="13" fillId="16" borderId="43" xfId="5" applyNumberFormat="1" applyFont="1" applyFill="1" applyBorder="1" applyAlignment="1" applyProtection="1">
      <alignment horizontal="center" vertical="center" wrapText="1"/>
      <protection locked="0"/>
    </xf>
    <xf numFmtId="164" fontId="41" fillId="16" borderId="43" xfId="1" applyNumberFormat="1" applyFont="1" applyFill="1" applyBorder="1" applyAlignment="1">
      <alignment horizontal="center" vertical="center" wrapText="1"/>
    </xf>
    <xf numFmtId="0" fontId="14" fillId="0" borderId="43" xfId="0" applyFont="1" applyBorder="1" applyAlignment="1">
      <alignment horizontal="center" vertical="center" wrapText="1"/>
    </xf>
    <xf numFmtId="0" fontId="61" fillId="0" borderId="43" xfId="0" applyFont="1" applyBorder="1" applyAlignment="1">
      <alignment horizontal="center" vertical="center" wrapText="1"/>
    </xf>
    <xf numFmtId="0" fontId="41" fillId="16" borderId="43" xfId="4" applyFont="1" applyFill="1" applyBorder="1" applyAlignment="1">
      <alignment horizontal="center" vertical="center" wrapText="1"/>
    </xf>
    <xf numFmtId="0" fontId="9" fillId="25" borderId="2" xfId="0" applyFont="1" applyFill="1" applyBorder="1" applyAlignment="1">
      <alignment horizontal="center" vertical="center"/>
    </xf>
    <xf numFmtId="0" fontId="9" fillId="25" borderId="3" xfId="0" applyFont="1" applyFill="1" applyBorder="1" applyAlignment="1">
      <alignment horizontal="center" vertical="center"/>
    </xf>
    <xf numFmtId="0" fontId="9" fillId="25" borderId="5" xfId="0" applyFont="1" applyFill="1" applyBorder="1" applyAlignment="1">
      <alignment horizontal="center" vertical="center"/>
    </xf>
    <xf numFmtId="0" fontId="18" fillId="20" borderId="51" xfId="0" applyFont="1" applyFill="1" applyBorder="1" applyAlignment="1">
      <alignment horizontal="center" vertical="center" wrapText="1" readingOrder="1"/>
    </xf>
    <xf numFmtId="0" fontId="18" fillId="20" borderId="52" xfId="0" applyFont="1" applyFill="1" applyBorder="1" applyAlignment="1">
      <alignment horizontal="center" vertical="center" wrapText="1" readingOrder="1"/>
    </xf>
    <xf numFmtId="0" fontId="68" fillId="20" borderId="43" xfId="0" applyFont="1" applyFill="1" applyBorder="1" applyAlignment="1">
      <alignment horizontal="center" vertical="center" wrapText="1" readingOrder="1"/>
    </xf>
    <xf numFmtId="164" fontId="11" fillId="20" borderId="43" xfId="3" applyNumberFormat="1" applyFont="1" applyFill="1" applyBorder="1" applyAlignment="1">
      <alignment horizontal="center" vertical="center" wrapText="1"/>
    </xf>
    <xf numFmtId="0" fontId="13" fillId="20" borderId="43" xfId="0" applyFont="1" applyFill="1" applyBorder="1" applyAlignment="1">
      <alignment horizontal="center" vertical="center" wrapText="1" readingOrder="1"/>
    </xf>
    <xf numFmtId="0" fontId="68" fillId="20" borderId="55" xfId="0" applyFont="1" applyFill="1" applyBorder="1" applyAlignment="1">
      <alignment horizontal="center" vertical="center" wrapText="1" readingOrder="1"/>
    </xf>
    <xf numFmtId="0" fontId="41" fillId="20" borderId="43" xfId="0" applyFont="1" applyFill="1" applyBorder="1" applyAlignment="1">
      <alignment horizontal="center" vertical="center" wrapText="1"/>
    </xf>
    <xf numFmtId="0" fontId="65" fillId="20" borderId="55" xfId="0" applyFont="1" applyFill="1" applyBorder="1" applyAlignment="1">
      <alignment horizontal="center" vertical="center" wrapText="1"/>
    </xf>
    <xf numFmtId="0" fontId="65" fillId="20" borderId="43" xfId="0" applyFont="1" applyFill="1" applyBorder="1" applyAlignment="1">
      <alignment horizontal="center" vertical="center" wrapText="1"/>
    </xf>
    <xf numFmtId="0" fontId="65" fillId="20" borderId="58" xfId="0" applyFont="1" applyFill="1" applyBorder="1" applyAlignment="1">
      <alignment horizontal="center" vertical="center" wrapText="1"/>
    </xf>
    <xf numFmtId="0" fontId="31" fillId="29" borderId="46" xfId="5" applyFont="1" applyFill="1" applyBorder="1" applyAlignment="1" applyProtection="1">
      <alignment horizontal="center" vertical="center" wrapText="1"/>
      <protection locked="0"/>
    </xf>
    <xf numFmtId="0" fontId="31" fillId="29" borderId="55" xfId="5" applyFont="1" applyFill="1" applyBorder="1" applyAlignment="1" applyProtection="1">
      <alignment horizontal="center" vertical="center" wrapText="1"/>
      <protection locked="0"/>
    </xf>
    <xf numFmtId="0" fontId="34" fillId="20" borderId="43" xfId="5" applyFont="1" applyFill="1" applyBorder="1" applyAlignment="1" applyProtection="1">
      <alignment horizontal="center" vertical="center" wrapText="1"/>
      <protection locked="0"/>
    </xf>
    <xf numFmtId="0" fontId="39" fillId="20" borderId="55" xfId="5" applyFont="1" applyFill="1" applyBorder="1" applyAlignment="1" applyProtection="1">
      <alignment horizontal="center" vertical="center" wrapText="1"/>
      <protection locked="0"/>
    </xf>
    <xf numFmtId="0" fontId="39" fillId="20" borderId="43" xfId="5" applyFont="1" applyFill="1" applyBorder="1" applyAlignment="1" applyProtection="1">
      <alignment horizontal="center" vertical="center" wrapText="1"/>
      <protection locked="0"/>
    </xf>
    <xf numFmtId="0" fontId="36" fillId="20" borderId="43" xfId="0" applyFont="1" applyFill="1" applyBorder="1" applyAlignment="1">
      <alignment horizontal="center" vertical="center" wrapText="1"/>
    </xf>
    <xf numFmtId="0" fontId="40" fillId="20" borderId="55" xfId="0" applyFont="1" applyFill="1" applyBorder="1" applyAlignment="1">
      <alignment horizontal="center" vertical="center" wrapText="1"/>
    </xf>
    <xf numFmtId="0" fontId="40" fillId="20" borderId="43" xfId="0" applyFont="1" applyFill="1" applyBorder="1" applyAlignment="1">
      <alignment horizontal="center" vertical="center" wrapText="1"/>
    </xf>
    <xf numFmtId="164" fontId="41" fillId="20" borderId="43" xfId="1" applyNumberFormat="1" applyFont="1" applyFill="1" applyBorder="1" applyAlignment="1">
      <alignment horizontal="center" vertical="center" wrapText="1"/>
    </xf>
    <xf numFmtId="164" fontId="11" fillId="20" borderId="55" xfId="1" applyNumberFormat="1" applyFont="1" applyFill="1" applyBorder="1" applyAlignment="1">
      <alignment horizontal="center" vertical="center" wrapText="1"/>
    </xf>
    <xf numFmtId="10" fontId="14" fillId="20" borderId="43" xfId="1" applyNumberFormat="1" applyFont="1" applyFill="1" applyBorder="1" applyAlignment="1">
      <alignment horizontal="center" vertical="center"/>
    </xf>
    <xf numFmtId="10" fontId="13" fillId="8" borderId="43" xfId="0" applyNumberFormat="1" applyFont="1" applyFill="1" applyBorder="1" applyAlignment="1">
      <alignment horizontal="center" vertical="center" wrapText="1"/>
    </xf>
    <xf numFmtId="0" fontId="13" fillId="8" borderId="43" xfId="0" applyFont="1" applyFill="1" applyBorder="1" applyAlignment="1">
      <alignment horizontal="center" vertical="center" wrapText="1"/>
    </xf>
    <xf numFmtId="164" fontId="11" fillId="20" borderId="43" xfId="1" applyNumberFormat="1" applyFont="1" applyFill="1" applyBorder="1" applyAlignment="1">
      <alignment horizontal="center" vertical="center" wrapText="1"/>
    </xf>
    <xf numFmtId="0" fontId="68" fillId="20" borderId="46" xfId="0" applyFont="1" applyFill="1" applyBorder="1" applyAlignment="1">
      <alignment horizontal="center" vertical="center" wrapText="1" readingOrder="1"/>
    </xf>
    <xf numFmtId="164" fontId="38" fillId="20" borderId="59" xfId="3" applyNumberFormat="1" applyFont="1" applyFill="1" applyBorder="1" applyAlignment="1">
      <alignment horizontal="center" vertical="center" wrapText="1"/>
    </xf>
    <xf numFmtId="164" fontId="38" fillId="20" borderId="55" xfId="3" applyNumberFormat="1" applyFont="1" applyFill="1" applyBorder="1" applyAlignment="1">
      <alignment horizontal="center" vertical="center" wrapText="1"/>
    </xf>
    <xf numFmtId="0" fontId="35" fillId="18" borderId="43" xfId="0" applyFont="1" applyFill="1" applyBorder="1" applyAlignment="1">
      <alignment horizontal="center" vertical="center" wrapText="1" readingOrder="1"/>
    </xf>
    <xf numFmtId="0" fontId="36" fillId="18" borderId="43" xfId="0" applyFont="1" applyFill="1" applyBorder="1" applyAlignment="1">
      <alignment horizontal="center" vertical="center" wrapText="1" readingOrder="1"/>
    </xf>
    <xf numFmtId="0" fontId="67" fillId="18" borderId="43" xfId="0" applyFont="1" applyFill="1" applyBorder="1" applyAlignment="1">
      <alignment horizontal="center" vertical="center" wrapText="1"/>
    </xf>
    <xf numFmtId="164" fontId="41" fillId="18" borderId="43" xfId="3" applyNumberFormat="1" applyFont="1" applyFill="1" applyBorder="1" applyAlignment="1">
      <alignment horizontal="center" vertical="center" wrapText="1"/>
    </xf>
    <xf numFmtId="0" fontId="13" fillId="18" borderId="43" xfId="0" applyFont="1" applyFill="1" applyBorder="1" applyAlignment="1">
      <alignment horizontal="center" vertical="center" wrapText="1"/>
    </xf>
    <xf numFmtId="0" fontId="13" fillId="18" borderId="46" xfId="0" applyFont="1" applyFill="1" applyBorder="1" applyAlignment="1">
      <alignment horizontal="center" vertical="center" wrapText="1"/>
    </xf>
    <xf numFmtId="0" fontId="14" fillId="0" borderId="46" xfId="0" applyFont="1" applyBorder="1" applyAlignment="1">
      <alignment horizontal="center" vertical="center" wrapText="1"/>
    </xf>
    <xf numFmtId="10" fontId="13" fillId="18" borderId="43" xfId="0" applyNumberFormat="1" applyFont="1" applyFill="1" applyBorder="1" applyAlignment="1">
      <alignment horizontal="center" vertical="center" wrapText="1" readingOrder="1"/>
    </xf>
    <xf numFmtId="10" fontId="13" fillId="18" borderId="46" xfId="0" applyNumberFormat="1" applyFont="1" applyFill="1" applyBorder="1" applyAlignment="1">
      <alignment horizontal="center" vertical="center" wrapText="1" readingOrder="1"/>
    </xf>
    <xf numFmtId="10" fontId="13" fillId="24" borderId="43" xfId="0" applyNumberFormat="1" applyFont="1" applyFill="1" applyBorder="1" applyAlignment="1">
      <alignment horizontal="center" vertical="center" wrapText="1"/>
    </xf>
    <xf numFmtId="0" fontId="13" fillId="24" borderId="43" xfId="0" applyFont="1" applyFill="1" applyBorder="1" applyAlignment="1">
      <alignment horizontal="center" vertical="center" wrapText="1"/>
    </xf>
    <xf numFmtId="0" fontId="13" fillId="24" borderId="46" xfId="0" applyFont="1" applyFill="1" applyBorder="1" applyAlignment="1">
      <alignment horizontal="center" vertical="center" wrapText="1"/>
    </xf>
    <xf numFmtId="0" fontId="13" fillId="16" borderId="43" xfId="5" applyFont="1" applyFill="1" applyBorder="1" applyAlignment="1" applyProtection="1">
      <alignment horizontal="center" vertical="center" wrapText="1"/>
      <protection locked="0"/>
    </xf>
    <xf numFmtId="0" fontId="67" fillId="16" borderId="43" xfId="5" applyFont="1" applyFill="1" applyBorder="1" applyAlignment="1" applyProtection="1">
      <alignment horizontal="center" vertical="center" wrapText="1"/>
      <protection locked="0"/>
    </xf>
    <xf numFmtId="0" fontId="14" fillId="0" borderId="55" xfId="0" applyFont="1" applyBorder="1" applyAlignment="1">
      <alignment horizontal="center" vertical="center" wrapText="1"/>
    </xf>
    <xf numFmtId="0" fontId="13" fillId="16" borderId="46" xfId="5" applyFont="1" applyFill="1" applyBorder="1" applyAlignment="1" applyProtection="1">
      <alignment horizontal="center" vertical="center" wrapText="1"/>
      <protection locked="0"/>
    </xf>
    <xf numFmtId="0" fontId="13" fillId="16" borderId="55" xfId="5" applyFont="1" applyFill="1" applyBorder="1" applyAlignment="1" applyProtection="1">
      <alignment horizontal="center" vertical="center" wrapText="1"/>
      <protection locked="0"/>
    </xf>
    <xf numFmtId="10" fontId="13" fillId="16" borderId="43" xfId="0" applyNumberFormat="1" applyFont="1" applyFill="1" applyBorder="1" applyAlignment="1">
      <alignment horizontal="center" vertical="center" wrapText="1" readingOrder="1"/>
    </xf>
    <xf numFmtId="0" fontId="67" fillId="16" borderId="43" xfId="0" applyFont="1" applyFill="1" applyBorder="1" applyAlignment="1">
      <alignment horizontal="center" vertical="center"/>
    </xf>
    <xf numFmtId="164" fontId="41" fillId="16" borderId="43" xfId="3" applyNumberFormat="1" applyFont="1" applyFill="1" applyBorder="1" applyAlignment="1">
      <alignment horizontal="center" vertical="center" wrapText="1"/>
    </xf>
    <xf numFmtId="0" fontId="16" fillId="16" borderId="43" xfId="5" applyFont="1" applyFill="1" applyBorder="1" applyAlignment="1" applyProtection="1">
      <alignment horizontal="center" vertical="center" wrapText="1"/>
      <protection locked="0"/>
    </xf>
    <xf numFmtId="10" fontId="13" fillId="16" borderId="58" xfId="0" applyNumberFormat="1" applyFont="1" applyFill="1" applyBorder="1" applyAlignment="1">
      <alignment horizontal="center" vertical="center" wrapText="1"/>
    </xf>
    <xf numFmtId="10" fontId="13" fillId="16" borderId="43" xfId="0" applyNumberFormat="1" applyFont="1" applyFill="1" applyBorder="1" applyAlignment="1">
      <alignment horizontal="center" vertical="center" wrapText="1"/>
    </xf>
    <xf numFmtId="10" fontId="13" fillId="16" borderId="59" xfId="0" applyNumberFormat="1" applyFont="1" applyFill="1" applyBorder="1" applyAlignment="1">
      <alignment horizontal="center" vertical="center" wrapText="1"/>
    </xf>
    <xf numFmtId="0" fontId="31" fillId="16" borderId="43" xfId="5" applyFont="1" applyFill="1" applyBorder="1" applyAlignment="1" applyProtection="1">
      <alignment horizontal="center" vertical="center" wrapText="1"/>
      <protection locked="0"/>
    </xf>
    <xf numFmtId="10" fontId="13" fillId="16" borderId="55" xfId="0" applyNumberFormat="1" applyFont="1" applyFill="1" applyBorder="1" applyAlignment="1">
      <alignment horizontal="center" vertical="center" wrapText="1" readingOrder="1"/>
    </xf>
    <xf numFmtId="0" fontId="34" fillId="16" borderId="43" xfId="0" applyFont="1" applyFill="1" applyBorder="1" applyAlignment="1">
      <alignment horizontal="center" vertical="center" wrapText="1"/>
    </xf>
    <xf numFmtId="0" fontId="36" fillId="16" borderId="43" xfId="5" applyFont="1" applyFill="1" applyBorder="1" applyAlignment="1" applyProtection="1">
      <alignment horizontal="center" vertical="center" wrapText="1"/>
      <protection locked="0"/>
    </xf>
    <xf numFmtId="10" fontId="36" fillId="16" borderId="43" xfId="0" applyNumberFormat="1" applyFont="1" applyFill="1" applyBorder="1" applyAlignment="1">
      <alignment horizontal="center" vertical="center" wrapText="1"/>
    </xf>
    <xf numFmtId="10" fontId="14" fillId="15" borderId="43" xfId="3" applyNumberFormat="1" applyFont="1" applyFill="1" applyBorder="1" applyAlignment="1">
      <alignment horizontal="center" vertical="center"/>
    </xf>
    <xf numFmtId="164" fontId="41" fillId="15" borderId="43" xfId="3" applyNumberFormat="1" applyFont="1" applyFill="1" applyBorder="1" applyAlignment="1">
      <alignment horizontal="center" vertical="center" wrapText="1"/>
    </xf>
    <xf numFmtId="0" fontId="67" fillId="15" borderId="43" xfId="0" applyFont="1" applyFill="1" applyBorder="1" applyAlignment="1">
      <alignment horizontal="center" vertical="center"/>
    </xf>
    <xf numFmtId="0" fontId="36" fillId="15" borderId="43" xfId="4" applyFont="1" applyFill="1" applyBorder="1" applyAlignment="1">
      <alignment horizontal="center" vertical="center" wrapText="1"/>
    </xf>
    <xf numFmtId="0" fontId="67" fillId="15" borderId="43" xfId="4" applyFont="1" applyFill="1" applyBorder="1" applyAlignment="1">
      <alignment horizontal="center" vertical="center" wrapText="1"/>
    </xf>
    <xf numFmtId="0" fontId="20" fillId="15" borderId="43" xfId="4" applyFont="1" applyFill="1" applyBorder="1" applyAlignment="1">
      <alignment horizontal="center" vertical="center" wrapText="1"/>
    </xf>
    <xf numFmtId="0" fontId="29" fillId="15" borderId="43" xfId="4" applyFont="1" applyFill="1" applyBorder="1" applyAlignment="1">
      <alignment horizontal="center" vertical="center"/>
    </xf>
    <xf numFmtId="0" fontId="18" fillId="10" borderId="6" xfId="0" applyFont="1" applyFill="1" applyBorder="1" applyAlignment="1">
      <alignment horizontal="center" vertical="center" wrapText="1" readingOrder="1"/>
    </xf>
    <xf numFmtId="0" fontId="18" fillId="10" borderId="50" xfId="0" applyFont="1" applyFill="1" applyBorder="1" applyAlignment="1">
      <alignment horizontal="center" vertical="center" wrapText="1" readingOrder="1"/>
    </xf>
    <xf numFmtId="10" fontId="13" fillId="10" borderId="43" xfId="0" applyNumberFormat="1" applyFont="1" applyFill="1" applyBorder="1" applyAlignment="1">
      <alignment horizontal="center" vertical="center" wrapText="1" readingOrder="1"/>
    </xf>
    <xf numFmtId="10" fontId="13" fillId="10" borderId="46" xfId="0" applyNumberFormat="1" applyFont="1" applyFill="1" applyBorder="1" applyAlignment="1">
      <alignment horizontal="center" vertical="center" wrapText="1" readingOrder="1"/>
    </xf>
    <xf numFmtId="0" fontId="18" fillId="15" borderId="50" xfId="4" applyFont="1" applyFill="1" applyBorder="1" applyAlignment="1">
      <alignment horizontal="center" vertical="center" wrapText="1"/>
    </xf>
    <xf numFmtId="0" fontId="18" fillId="15" borderId="57" xfId="4" applyFont="1" applyFill="1" applyBorder="1" applyAlignment="1">
      <alignment horizontal="center" vertical="center" wrapText="1"/>
    </xf>
    <xf numFmtId="0" fontId="35" fillId="10" borderId="43" xfId="0" applyFont="1" applyFill="1" applyBorder="1" applyAlignment="1">
      <alignment horizontal="center" vertical="center" wrapText="1"/>
    </xf>
    <xf numFmtId="0" fontId="36" fillId="10" borderId="43" xfId="0" applyFont="1" applyFill="1" applyBorder="1" applyAlignment="1">
      <alignment horizontal="center" vertical="center" wrapText="1"/>
    </xf>
    <xf numFmtId="0" fontId="67" fillId="10" borderId="43" xfId="0" applyFont="1" applyFill="1" applyBorder="1" applyAlignment="1">
      <alignment horizontal="center" vertical="center" wrapText="1"/>
    </xf>
    <xf numFmtId="164" fontId="41" fillId="10" borderId="43" xfId="1" applyNumberFormat="1" applyFont="1" applyFill="1" applyBorder="1" applyAlignment="1">
      <alignment horizontal="center" vertical="center" wrapText="1" readingOrder="1"/>
    </xf>
    <xf numFmtId="0" fontId="41" fillId="15" borderId="43" xfId="0" applyFont="1" applyFill="1" applyBorder="1" applyAlignment="1">
      <alignment horizontal="center" vertical="center" wrapText="1"/>
    </xf>
    <xf numFmtId="164" fontId="41" fillId="10" borderId="43" xfId="3" applyNumberFormat="1" applyFont="1" applyFill="1" applyBorder="1" applyAlignment="1">
      <alignment horizontal="center" vertical="center" wrapText="1" readingOrder="1"/>
    </xf>
    <xf numFmtId="0" fontId="34" fillId="15" borderId="43" xfId="4" applyFont="1" applyFill="1" applyBorder="1" applyAlignment="1">
      <alignment horizontal="center" vertical="center" wrapText="1"/>
    </xf>
    <xf numFmtId="0" fontId="18" fillId="10" borderId="57" xfId="0" applyFont="1" applyFill="1" applyBorder="1" applyAlignment="1">
      <alignment horizontal="center" vertical="center" wrapText="1" readingOrder="1"/>
    </xf>
    <xf numFmtId="0" fontId="18" fillId="10" borderId="51" xfId="0" applyFont="1" applyFill="1" applyBorder="1" applyAlignment="1">
      <alignment horizontal="center" vertical="center" wrapText="1" readingOrder="1"/>
    </xf>
    <xf numFmtId="0" fontId="18" fillId="10" borderId="52" xfId="0" applyFont="1" applyFill="1" applyBorder="1" applyAlignment="1">
      <alignment horizontal="center" vertical="center" wrapText="1" readingOrder="1"/>
    </xf>
    <xf numFmtId="0" fontId="13" fillId="8" borderId="46" xfId="0" applyFont="1" applyFill="1" applyBorder="1" applyAlignment="1">
      <alignment horizontal="center" vertical="center" wrapText="1"/>
    </xf>
    <xf numFmtId="10" fontId="10" fillId="7" borderId="43" xfId="2" applyNumberFormat="1" applyFont="1" applyFill="1" applyBorder="1" applyAlignment="1">
      <alignment horizontal="center" vertical="center" wrapText="1"/>
    </xf>
    <xf numFmtId="10" fontId="10" fillId="7" borderId="46" xfId="2" applyNumberFormat="1" applyFont="1" applyFill="1" applyBorder="1" applyAlignment="1">
      <alignment horizontal="center" vertical="center" wrapText="1"/>
    </xf>
    <xf numFmtId="10" fontId="10" fillId="7" borderId="43" xfId="0" applyNumberFormat="1" applyFont="1" applyFill="1" applyBorder="1" applyAlignment="1">
      <alignment horizontal="center" vertical="center" wrapText="1"/>
    </xf>
    <xf numFmtId="10" fontId="10" fillId="7" borderId="46" xfId="0" applyNumberFormat="1" applyFont="1" applyFill="1" applyBorder="1" applyAlignment="1">
      <alignment horizontal="center" vertical="center" wrapText="1"/>
    </xf>
    <xf numFmtId="0" fontId="10" fillId="7" borderId="43" xfId="2" applyFont="1" applyFill="1" applyBorder="1" applyAlignment="1">
      <alignment horizontal="center" vertical="center" wrapText="1"/>
    </xf>
    <xf numFmtId="164" fontId="41" fillId="7" borderId="43" xfId="3" applyNumberFormat="1" applyFont="1" applyFill="1" applyBorder="1" applyAlignment="1">
      <alignment horizontal="center" vertical="center" wrapText="1"/>
    </xf>
    <xf numFmtId="0" fontId="35" fillId="13" borderId="43" xfId="0" applyFont="1" applyFill="1" applyBorder="1" applyAlignment="1">
      <alignment horizontal="center" vertical="center" wrapText="1"/>
    </xf>
    <xf numFmtId="0" fontId="36" fillId="13" borderId="43" xfId="0" applyFont="1" applyFill="1" applyBorder="1" applyAlignment="1">
      <alignment horizontal="center" vertical="center" wrapText="1"/>
    </xf>
    <xf numFmtId="0" fontId="67" fillId="13" borderId="43" xfId="0" applyFont="1" applyFill="1" applyBorder="1" applyAlignment="1">
      <alignment horizontal="center" vertical="center" wrapText="1"/>
    </xf>
    <xf numFmtId="164" fontId="41" fillId="13" borderId="43" xfId="3" applyNumberFormat="1" applyFont="1" applyFill="1" applyBorder="1" applyAlignment="1">
      <alignment horizontal="center" vertical="center" wrapText="1" readingOrder="1"/>
    </xf>
    <xf numFmtId="10" fontId="13" fillId="12" borderId="43" xfId="0" applyNumberFormat="1" applyFont="1" applyFill="1" applyBorder="1" applyAlignment="1">
      <alignment horizontal="center" vertical="center" wrapText="1"/>
    </xf>
    <xf numFmtId="10" fontId="13" fillId="12" borderId="46" xfId="0" applyNumberFormat="1" applyFont="1" applyFill="1" applyBorder="1" applyAlignment="1">
      <alignment horizontal="center" vertical="center" wrapText="1"/>
    </xf>
    <xf numFmtId="0" fontId="36" fillId="7" borderId="43" xfId="2" applyFont="1" applyFill="1" applyBorder="1" applyAlignment="1">
      <alignment horizontal="center" vertical="center" wrapText="1"/>
    </xf>
    <xf numFmtId="0" fontId="67" fillId="7" borderId="43" xfId="0" applyFont="1" applyFill="1" applyBorder="1" applyAlignment="1">
      <alignment horizontal="center" vertical="center"/>
    </xf>
    <xf numFmtId="0" fontId="18" fillId="12" borderId="6" xfId="0" applyFont="1" applyFill="1" applyBorder="1" applyAlignment="1">
      <alignment horizontal="center" vertical="center" wrapText="1"/>
    </xf>
    <xf numFmtId="0" fontId="18" fillId="12" borderId="50" xfId="0" applyFont="1" applyFill="1" applyBorder="1" applyAlignment="1">
      <alignment horizontal="center" vertical="center" wrapText="1"/>
    </xf>
    <xf numFmtId="0" fontId="13" fillId="12" borderId="43" xfId="0" applyFont="1" applyFill="1" applyBorder="1" applyAlignment="1">
      <alignment horizontal="center" vertical="center" wrapText="1"/>
    </xf>
    <xf numFmtId="10" fontId="13" fillId="24" borderId="43" xfId="0" applyNumberFormat="1" applyFont="1" applyFill="1" applyBorder="1" applyAlignment="1">
      <alignment horizontal="center" vertical="center" textRotation="1" wrapText="1"/>
    </xf>
    <xf numFmtId="0" fontId="13" fillId="24" borderId="43" xfId="0" applyFont="1" applyFill="1" applyBorder="1" applyAlignment="1">
      <alignment horizontal="center" vertical="center" textRotation="1" wrapText="1"/>
    </xf>
    <xf numFmtId="0" fontId="13" fillId="24" borderId="46" xfId="0" applyFont="1" applyFill="1" applyBorder="1" applyAlignment="1">
      <alignment horizontal="center" vertical="center" textRotation="1" wrapText="1"/>
    </xf>
    <xf numFmtId="0" fontId="13" fillId="12" borderId="46" xfId="0" applyFont="1" applyFill="1" applyBorder="1" applyAlignment="1">
      <alignment horizontal="center" vertical="center" wrapText="1"/>
    </xf>
    <xf numFmtId="0" fontId="18" fillId="12" borderId="51" xfId="0" applyFont="1" applyFill="1" applyBorder="1" applyAlignment="1">
      <alignment horizontal="center" vertical="center" wrapText="1"/>
    </xf>
    <xf numFmtId="0" fontId="18" fillId="12" borderId="52" xfId="0" applyFont="1" applyFill="1" applyBorder="1" applyAlignment="1">
      <alignment horizontal="center" vertical="center" wrapText="1"/>
    </xf>
    <xf numFmtId="0" fontId="18" fillId="12" borderId="54" xfId="0" applyFont="1" applyFill="1" applyBorder="1" applyAlignment="1">
      <alignment horizontal="center" vertical="center" wrapText="1"/>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0" fontId="14" fillId="26" borderId="4" xfId="0" applyFont="1" applyFill="1" applyBorder="1" applyAlignment="1">
      <alignment horizontal="center" vertical="center"/>
    </xf>
    <xf numFmtId="0" fontId="14" fillId="26" borderId="3" xfId="0" applyFont="1" applyFill="1" applyBorder="1" applyAlignment="1">
      <alignment horizontal="center" vertical="center"/>
    </xf>
    <xf numFmtId="0" fontId="14" fillId="26" borderId="5" xfId="0" applyFont="1" applyFill="1" applyBorder="1" applyAlignment="1">
      <alignment horizontal="center" vertical="center"/>
    </xf>
    <xf numFmtId="0" fontId="7" fillId="5" borderId="10" xfId="0" applyFont="1" applyFill="1" applyBorder="1" applyAlignment="1">
      <alignment horizontal="center" vertical="center" wrapText="1"/>
    </xf>
    <xf numFmtId="0" fontId="7" fillId="5" borderId="11" xfId="0" applyFont="1" applyFill="1" applyBorder="1" applyAlignment="1">
      <alignment horizontal="center" vertical="center" wrapText="1"/>
    </xf>
    <xf numFmtId="0" fontId="11" fillId="7" borderId="51" xfId="0" applyFont="1" applyFill="1" applyBorder="1" applyAlignment="1">
      <alignment horizontal="center" vertical="center" wrapText="1"/>
    </xf>
    <xf numFmtId="0" fontId="11" fillId="7" borderId="52" xfId="0" applyFont="1" applyFill="1" applyBorder="1" applyAlignment="1">
      <alignment horizontal="center" vertical="center" wrapText="1"/>
    </xf>
    <xf numFmtId="9" fontId="11" fillId="7" borderId="52" xfId="0" applyNumberFormat="1" applyFont="1" applyFill="1" applyBorder="1" applyAlignment="1">
      <alignment horizontal="center" vertical="center" wrapText="1"/>
    </xf>
    <xf numFmtId="9" fontId="11" fillId="7" borderId="53" xfId="0" applyNumberFormat="1" applyFont="1" applyFill="1" applyBorder="1" applyAlignment="1">
      <alignment horizontal="center" vertical="center" wrapText="1"/>
    </xf>
    <xf numFmtId="0" fontId="66" fillId="7" borderId="43" xfId="2" applyFont="1" applyFill="1" applyBorder="1" applyAlignment="1">
      <alignment horizontal="center" vertical="center" wrapText="1"/>
    </xf>
    <xf numFmtId="0" fontId="9" fillId="6" borderId="10" xfId="2" applyFont="1" applyFill="1" applyBorder="1" applyAlignment="1">
      <alignment horizontal="center" vertical="center" wrapText="1"/>
    </xf>
    <xf numFmtId="0" fontId="9" fillId="6" borderId="17" xfId="2" applyFont="1" applyFill="1" applyBorder="1" applyAlignment="1">
      <alignment horizontal="center" vertical="center" wrapText="1"/>
    </xf>
    <xf numFmtId="0" fontId="13" fillId="29" borderId="43" xfId="5" applyFont="1" applyFill="1" applyBorder="1" applyAlignment="1" applyProtection="1">
      <alignment horizontal="center" vertical="center" wrapText="1"/>
      <protection locked="0"/>
    </xf>
    <xf numFmtId="9" fontId="15" fillId="16" borderId="50" xfId="0" applyNumberFormat="1" applyFont="1" applyFill="1" applyBorder="1" applyAlignment="1">
      <alignment horizontal="center" vertical="center" wrapText="1" readingOrder="1"/>
    </xf>
    <xf numFmtId="0" fontId="15" fillId="16" borderId="6" xfId="0" applyFont="1" applyFill="1" applyBorder="1" applyAlignment="1">
      <alignment horizontal="center" vertical="center" wrapText="1" readingOrder="1"/>
    </xf>
    <xf numFmtId="0" fontId="15" fillId="16" borderId="50" xfId="0" applyFont="1" applyFill="1" applyBorder="1" applyAlignment="1">
      <alignment horizontal="center" vertical="center" wrapText="1" readingOrder="1"/>
    </xf>
    <xf numFmtId="0" fontId="15" fillId="16" borderId="57" xfId="0" applyFont="1" applyFill="1" applyBorder="1" applyAlignment="1">
      <alignment horizontal="center" vertical="center" wrapText="1" readingOrder="1"/>
    </xf>
    <xf numFmtId="0" fontId="15" fillId="16" borderId="50" xfId="5" applyFont="1" applyFill="1" applyBorder="1" applyAlignment="1" applyProtection="1">
      <alignment horizontal="center" vertical="center" wrapText="1"/>
      <protection locked="0"/>
    </xf>
    <xf numFmtId="9" fontId="15" fillId="16" borderId="51" xfId="0" applyNumberFormat="1" applyFont="1" applyFill="1" applyBorder="1" applyAlignment="1">
      <alignment horizontal="center" vertical="center" wrapText="1"/>
    </xf>
    <xf numFmtId="9" fontId="15" fillId="16" borderId="52" xfId="0" applyNumberFormat="1" applyFont="1" applyFill="1" applyBorder="1" applyAlignment="1">
      <alignment horizontal="center" vertical="center" wrapText="1"/>
    </xf>
    <xf numFmtId="9" fontId="15" fillId="16" borderId="56" xfId="0" applyNumberFormat="1" applyFont="1" applyFill="1" applyBorder="1" applyAlignment="1">
      <alignment horizontal="center" vertical="center" wrapText="1"/>
    </xf>
    <xf numFmtId="0" fontId="18" fillId="20" borderId="6" xfId="0" applyFont="1" applyFill="1" applyBorder="1" applyAlignment="1">
      <alignment horizontal="center" vertical="center" wrapText="1" readingOrder="1"/>
    </xf>
    <xf numFmtId="0" fontId="18" fillId="20" borderId="50" xfId="0" applyFont="1" applyFill="1" applyBorder="1" applyAlignment="1">
      <alignment horizontal="center" vertical="center" wrapText="1" readingOrder="1"/>
    </xf>
    <xf numFmtId="0" fontId="15" fillId="16" borderId="51" xfId="0" applyFont="1" applyFill="1" applyBorder="1" applyAlignment="1">
      <alignment horizontal="center" vertical="center" wrapText="1"/>
    </xf>
    <xf numFmtId="0" fontId="15" fillId="16" borderId="52" xfId="0" applyFont="1" applyFill="1" applyBorder="1" applyAlignment="1">
      <alignment horizontal="center" vertical="center" wrapText="1"/>
    </xf>
    <xf numFmtId="0" fontId="15" fillId="16" borderId="53" xfId="0" applyFont="1" applyFill="1" applyBorder="1" applyAlignment="1">
      <alignment horizontal="center" vertical="center" wrapText="1"/>
    </xf>
    <xf numFmtId="0" fontId="18" fillId="15" borderId="6" xfId="4" applyFont="1" applyFill="1" applyBorder="1" applyAlignment="1">
      <alignment horizontal="center" vertical="center" wrapText="1"/>
    </xf>
    <xf numFmtId="0" fontId="18" fillId="18" borderId="51" xfId="0" applyFont="1" applyFill="1" applyBorder="1" applyAlignment="1">
      <alignment horizontal="center" vertical="center" wrapText="1" readingOrder="1"/>
    </xf>
    <xf numFmtId="0" fontId="18" fillId="18" borderId="52" xfId="0" applyFont="1" applyFill="1" applyBorder="1" applyAlignment="1">
      <alignment horizontal="center" vertical="center" wrapText="1" readingOrder="1"/>
    </xf>
    <xf numFmtId="0" fontId="18" fillId="18" borderId="53" xfId="0" applyFont="1" applyFill="1" applyBorder="1" applyAlignment="1">
      <alignment horizontal="center" vertical="center" wrapText="1" readingOrder="1"/>
    </xf>
    <xf numFmtId="0" fontId="10" fillId="7" borderId="46" xfId="2" applyFont="1" applyFill="1" applyBorder="1" applyAlignment="1">
      <alignment horizontal="center" vertical="center" wrapText="1"/>
    </xf>
    <xf numFmtId="9" fontId="11" fillId="7" borderId="51" xfId="0" applyNumberFormat="1" applyFont="1" applyFill="1" applyBorder="1" applyAlignment="1">
      <alignment horizontal="center" vertical="center" wrapText="1"/>
    </xf>
    <xf numFmtId="0" fontId="18" fillId="10" borderId="56" xfId="0" applyFont="1" applyFill="1" applyBorder="1" applyAlignment="1">
      <alignment horizontal="center" vertical="center" wrapText="1" readingOrder="1"/>
    </xf>
    <xf numFmtId="0" fontId="57" fillId="0" borderId="44" xfId="0" applyFont="1" applyBorder="1" applyAlignment="1">
      <alignment horizontal="center" vertical="center"/>
    </xf>
    <xf numFmtId="0" fontId="57" fillId="0" borderId="47" xfId="0" applyFont="1" applyBorder="1" applyAlignment="1">
      <alignment horizontal="center" wrapText="1"/>
    </xf>
    <xf numFmtId="0" fontId="57" fillId="0" borderId="48" xfId="0" applyFont="1" applyBorder="1" applyAlignment="1">
      <alignment horizontal="center" wrapText="1"/>
    </xf>
    <xf numFmtId="0" fontId="57" fillId="0" borderId="49" xfId="0" applyFont="1" applyBorder="1" applyAlignment="1">
      <alignment horizontal="center" wrapText="1"/>
    </xf>
    <xf numFmtId="0" fontId="12" fillId="24" borderId="2" xfId="0" applyFont="1" applyFill="1" applyBorder="1" applyAlignment="1">
      <alignment horizontal="center" vertical="center"/>
    </xf>
    <xf numFmtId="0" fontId="12" fillId="24" borderId="3" xfId="0" applyFont="1" applyFill="1" applyBorder="1" applyAlignment="1">
      <alignment horizontal="center" vertical="center"/>
    </xf>
    <xf numFmtId="0" fontId="12" fillId="24" borderId="5" xfId="0" applyFont="1" applyFill="1" applyBorder="1" applyAlignment="1">
      <alignment horizontal="center" vertical="center"/>
    </xf>
    <xf numFmtId="0" fontId="18" fillId="20" borderId="16" xfId="0" applyFont="1" applyFill="1" applyBorder="1" applyAlignment="1">
      <alignment horizontal="center" vertical="center" wrapText="1" readingOrder="1"/>
    </xf>
    <xf numFmtId="0" fontId="18" fillId="20" borderId="21" xfId="0" applyFont="1" applyFill="1" applyBorder="1" applyAlignment="1">
      <alignment horizontal="center" vertical="center" wrapText="1" readingOrder="1"/>
    </xf>
    <xf numFmtId="0" fontId="11" fillId="21" borderId="19" xfId="0" applyFont="1" applyFill="1" applyBorder="1" applyAlignment="1">
      <alignment horizontal="center" vertical="center" wrapText="1"/>
    </xf>
    <xf numFmtId="0" fontId="11" fillId="21" borderId="26" xfId="0" applyFont="1" applyFill="1" applyBorder="1" applyAlignment="1">
      <alignment horizontal="center" vertical="center" wrapText="1"/>
    </xf>
    <xf numFmtId="0" fontId="6" fillId="20" borderId="22" xfId="0" applyFont="1" applyFill="1" applyBorder="1" applyAlignment="1">
      <alignment horizontal="center" vertical="center" wrapText="1" readingOrder="1"/>
    </xf>
    <xf numFmtId="0" fontId="6" fillId="20" borderId="23" xfId="0" applyFont="1" applyFill="1" applyBorder="1" applyAlignment="1">
      <alignment horizontal="center" vertical="center" wrapText="1" readingOrder="1"/>
    </xf>
    <xf numFmtId="164" fontId="11" fillId="20" borderId="19" xfId="3" applyNumberFormat="1" applyFont="1" applyFill="1" applyBorder="1" applyAlignment="1">
      <alignment horizontal="center" vertical="center" wrapText="1"/>
    </xf>
    <xf numFmtId="164" fontId="11" fillId="20" borderId="26" xfId="3" applyNumberFormat="1" applyFont="1" applyFill="1" applyBorder="1" applyAlignment="1">
      <alignment horizontal="center" vertical="center" wrapText="1"/>
    </xf>
    <xf numFmtId="0" fontId="13" fillId="20" borderId="19" xfId="0" applyFont="1" applyFill="1" applyBorder="1" applyAlignment="1">
      <alignment horizontal="center" vertical="center" wrapText="1" readingOrder="1"/>
    </xf>
    <xf numFmtId="0" fontId="13" fillId="20" borderId="26" xfId="0" applyFont="1" applyFill="1" applyBorder="1" applyAlignment="1">
      <alignment horizontal="center" vertical="center" wrapText="1" readingOrder="1"/>
    </xf>
    <xf numFmtId="0" fontId="14" fillId="0" borderId="19" xfId="0" applyFont="1" applyBorder="1" applyAlignment="1">
      <alignment horizontal="center" vertical="center" wrapText="1"/>
    </xf>
    <xf numFmtId="0" fontId="14" fillId="0" borderId="26" xfId="0" applyFont="1" applyBorder="1" applyAlignment="1">
      <alignment horizontal="center" vertical="center" wrapText="1"/>
    </xf>
    <xf numFmtId="0" fontId="14" fillId="0" borderId="23" xfId="0" applyFont="1" applyBorder="1" applyAlignment="1">
      <alignment horizontal="center" vertical="center" wrapText="1"/>
    </xf>
    <xf numFmtId="10" fontId="13" fillId="9" borderId="36" xfId="1" applyNumberFormat="1" applyFont="1" applyFill="1" applyBorder="1" applyAlignment="1">
      <alignment horizontal="center" vertical="center" textRotation="90"/>
    </xf>
    <xf numFmtId="10" fontId="13" fillId="9" borderId="20" xfId="1" applyNumberFormat="1" applyFont="1" applyFill="1" applyBorder="1" applyAlignment="1">
      <alignment horizontal="center" vertical="center" textRotation="90"/>
    </xf>
    <xf numFmtId="10" fontId="13" fillId="9" borderId="27" xfId="1" applyNumberFormat="1" applyFont="1" applyFill="1" applyBorder="1" applyAlignment="1">
      <alignment horizontal="center" vertical="center" textRotation="90"/>
    </xf>
    <xf numFmtId="0" fontId="18" fillId="20" borderId="12" xfId="0" applyFont="1" applyFill="1" applyBorder="1" applyAlignment="1">
      <alignment horizontal="center" vertical="center" wrapText="1" readingOrder="1"/>
    </xf>
    <xf numFmtId="0" fontId="18" fillId="20" borderId="31" xfId="0" applyFont="1" applyFill="1" applyBorder="1" applyAlignment="1">
      <alignment horizontal="center" vertical="center" wrapText="1" readingOrder="1"/>
    </xf>
    <xf numFmtId="164" fontId="11" fillId="20" borderId="19" xfId="1" applyNumberFormat="1" applyFont="1" applyFill="1" applyBorder="1" applyAlignment="1">
      <alignment horizontal="center" vertical="center" wrapText="1"/>
    </xf>
    <xf numFmtId="10" fontId="14" fillId="20" borderId="23" xfId="1" applyNumberFormat="1" applyFont="1" applyFill="1" applyBorder="1" applyAlignment="1">
      <alignment horizontal="center" vertical="center"/>
    </xf>
    <xf numFmtId="10" fontId="14" fillId="20" borderId="19" xfId="1" applyNumberFormat="1" applyFont="1" applyFill="1" applyBorder="1" applyAlignment="1">
      <alignment horizontal="center" vertical="center"/>
    </xf>
    <xf numFmtId="10" fontId="14" fillId="20" borderId="26" xfId="1" applyNumberFormat="1" applyFont="1" applyFill="1" applyBorder="1" applyAlignment="1">
      <alignment horizontal="center" vertical="center"/>
    </xf>
    <xf numFmtId="10" fontId="13" fillId="8" borderId="14" xfId="0" applyNumberFormat="1" applyFont="1" applyFill="1" applyBorder="1" applyAlignment="1">
      <alignment horizontal="center" vertical="center" wrapText="1"/>
    </xf>
    <xf numFmtId="0" fontId="13" fillId="8" borderId="19" xfId="0" applyFont="1" applyFill="1" applyBorder="1" applyAlignment="1">
      <alignment horizontal="center" vertical="center" wrapText="1"/>
    </xf>
    <xf numFmtId="0" fontId="13" fillId="20" borderId="23" xfId="0" applyFont="1" applyFill="1" applyBorder="1" applyAlignment="1">
      <alignment horizontal="center" vertical="center" wrapText="1" readingOrder="1"/>
    </xf>
    <xf numFmtId="0" fontId="39" fillId="20" borderId="35" xfId="5" applyFont="1" applyFill="1" applyBorder="1" applyAlignment="1" applyProtection="1">
      <alignment horizontal="center" vertical="center" wrapText="1"/>
      <protection locked="0"/>
    </xf>
    <xf numFmtId="0" fontId="39" fillId="20" borderId="18" xfId="5" applyFont="1" applyFill="1" applyBorder="1" applyAlignment="1" applyProtection="1">
      <alignment horizontal="center" vertical="center" wrapText="1"/>
      <protection locked="0"/>
    </xf>
    <xf numFmtId="0" fontId="39" fillId="20" borderId="25" xfId="5" applyFont="1" applyFill="1" applyBorder="1" applyAlignment="1" applyProtection="1">
      <alignment horizontal="center" vertical="center" wrapText="1"/>
      <protection locked="0"/>
    </xf>
    <xf numFmtId="0" fontId="40" fillId="21" borderId="23" xfId="0" applyFont="1" applyFill="1" applyBorder="1" applyAlignment="1">
      <alignment horizontal="center" vertical="center" wrapText="1"/>
    </xf>
    <xf numFmtId="0" fontId="40" fillId="21" borderId="19" xfId="0" applyFont="1" applyFill="1" applyBorder="1" applyAlignment="1">
      <alignment horizontal="center" vertical="center" wrapText="1"/>
    </xf>
    <xf numFmtId="0" fontId="40" fillId="21" borderId="26" xfId="0" applyFont="1" applyFill="1" applyBorder="1" applyAlignment="1">
      <alignment horizontal="center" vertical="center" wrapText="1"/>
    </xf>
    <xf numFmtId="0" fontId="11" fillId="21" borderId="23" xfId="0" applyFont="1" applyFill="1" applyBorder="1" applyAlignment="1">
      <alignment horizontal="center" vertical="center" wrapText="1"/>
    </xf>
    <xf numFmtId="164" fontId="11" fillId="20" borderId="23" xfId="3" applyNumberFormat="1" applyFont="1" applyFill="1" applyBorder="1" applyAlignment="1">
      <alignment horizontal="center" vertical="center" wrapText="1"/>
    </xf>
    <xf numFmtId="164" fontId="11" fillId="20" borderId="23" xfId="1" applyNumberFormat="1" applyFont="1" applyFill="1" applyBorder="1" applyAlignment="1">
      <alignment horizontal="center" vertical="center" wrapText="1"/>
    </xf>
    <xf numFmtId="164" fontId="11" fillId="18" borderId="19" xfId="3" applyNumberFormat="1" applyFont="1" applyFill="1" applyBorder="1" applyAlignment="1">
      <alignment horizontal="center" vertical="center" wrapText="1"/>
    </xf>
    <xf numFmtId="164" fontId="11" fillId="18" borderId="26" xfId="3" applyNumberFormat="1" applyFont="1" applyFill="1" applyBorder="1" applyAlignment="1">
      <alignment horizontal="center" vertical="center" wrapText="1"/>
    </xf>
    <xf numFmtId="0" fontId="13" fillId="18" borderId="19" xfId="0" applyFont="1" applyFill="1" applyBorder="1" applyAlignment="1">
      <alignment horizontal="center" vertical="center" wrapText="1"/>
    </xf>
    <xf numFmtId="0" fontId="13" fillId="18" borderId="26" xfId="0" applyFont="1" applyFill="1" applyBorder="1" applyAlignment="1">
      <alignment horizontal="center" vertical="center" wrapText="1"/>
    </xf>
    <xf numFmtId="0" fontId="11" fillId="18" borderId="19" xfId="0" applyFont="1" applyFill="1" applyBorder="1" applyAlignment="1">
      <alignment horizontal="center" vertical="center" wrapText="1"/>
    </xf>
    <xf numFmtId="0" fontId="6" fillId="18" borderId="22" xfId="0" applyFont="1" applyFill="1" applyBorder="1" applyAlignment="1">
      <alignment horizontal="center" vertical="center" wrapText="1"/>
    </xf>
    <xf numFmtId="0" fontId="6" fillId="18" borderId="23" xfId="0" applyFont="1" applyFill="1" applyBorder="1" applyAlignment="1">
      <alignment horizontal="center" vertical="center" wrapText="1"/>
    </xf>
    <xf numFmtId="9" fontId="11" fillId="18" borderId="19" xfId="0" applyNumberFormat="1" applyFont="1" applyFill="1" applyBorder="1" applyAlignment="1">
      <alignment horizontal="center" vertical="center" wrapText="1"/>
    </xf>
    <xf numFmtId="0" fontId="11" fillId="16" borderId="1" xfId="0" applyFont="1" applyFill="1" applyBorder="1" applyAlignment="1">
      <alignment horizontal="center" vertical="center" wrapText="1"/>
    </xf>
    <xf numFmtId="0" fontId="18" fillId="18" borderId="16" xfId="0" applyFont="1" applyFill="1" applyBorder="1" applyAlignment="1">
      <alignment horizontal="center" vertical="center" wrapText="1" readingOrder="1"/>
    </xf>
    <xf numFmtId="0" fontId="18" fillId="18" borderId="21" xfId="0" applyFont="1" applyFill="1" applyBorder="1" applyAlignment="1">
      <alignment horizontal="center" vertical="center" wrapText="1" readingOrder="1"/>
    </xf>
    <xf numFmtId="0" fontId="18" fillId="18" borderId="24" xfId="0" applyFont="1" applyFill="1" applyBorder="1" applyAlignment="1">
      <alignment horizontal="center" vertical="center" wrapText="1" readingOrder="1"/>
    </xf>
    <xf numFmtId="164" fontId="11" fillId="18" borderId="14" xfId="3" applyNumberFormat="1" applyFont="1" applyFill="1" applyBorder="1" applyAlignment="1">
      <alignment horizontal="center" vertical="center" wrapText="1"/>
    </xf>
    <xf numFmtId="10" fontId="13" fillId="18" borderId="14" xfId="0" applyNumberFormat="1" applyFont="1" applyFill="1" applyBorder="1" applyAlignment="1">
      <alignment horizontal="center" vertical="center" wrapText="1" readingOrder="1"/>
    </xf>
    <xf numFmtId="10" fontId="13" fillId="18" borderId="19" xfId="0" applyNumberFormat="1" applyFont="1" applyFill="1" applyBorder="1" applyAlignment="1">
      <alignment horizontal="center" vertical="center" wrapText="1" readingOrder="1"/>
    </xf>
    <xf numFmtId="10" fontId="13" fillId="18" borderId="26" xfId="0" applyNumberFormat="1" applyFont="1" applyFill="1" applyBorder="1" applyAlignment="1">
      <alignment horizontal="center" vertical="center" wrapText="1" readingOrder="1"/>
    </xf>
    <xf numFmtId="10" fontId="13" fillId="26" borderId="14" xfId="0" applyNumberFormat="1" applyFont="1" applyFill="1" applyBorder="1" applyAlignment="1">
      <alignment horizontal="center" vertical="center" wrapText="1"/>
    </xf>
    <xf numFmtId="0" fontId="13" fillId="26" borderId="19" xfId="0" applyFont="1" applyFill="1" applyBorder="1" applyAlignment="1">
      <alignment horizontal="center" vertical="center" wrapText="1"/>
    </xf>
    <xf numFmtId="0" fontId="13" fillId="26" borderId="26" xfId="0" applyFont="1" applyFill="1" applyBorder="1" applyAlignment="1">
      <alignment horizontal="center" vertical="center" wrapText="1"/>
    </xf>
    <xf numFmtId="0" fontId="13" fillId="18" borderId="14" xfId="0" applyFont="1" applyFill="1" applyBorder="1" applyAlignment="1">
      <alignment horizontal="center" vertical="center" wrapText="1"/>
    </xf>
    <xf numFmtId="0" fontId="14" fillId="0" borderId="14" xfId="0" applyFont="1" applyBorder="1" applyAlignment="1">
      <alignment horizontal="center" vertical="center" wrapText="1"/>
    </xf>
    <xf numFmtId="10" fontId="13" fillId="9" borderId="15" xfId="0" applyNumberFormat="1" applyFont="1" applyFill="1" applyBorder="1" applyAlignment="1">
      <alignment horizontal="center" vertical="center" textRotation="90" wrapText="1"/>
    </xf>
    <xf numFmtId="0" fontId="13" fillId="9" borderId="20" xfId="0" applyFont="1" applyFill="1" applyBorder="1" applyAlignment="1">
      <alignment horizontal="center" vertical="center" textRotation="90" wrapText="1"/>
    </xf>
    <xf numFmtId="0" fontId="13" fillId="9" borderId="27" xfId="0" applyFont="1" applyFill="1" applyBorder="1" applyAlignment="1">
      <alignment horizontal="center" vertical="center" textRotation="90" wrapText="1"/>
    </xf>
    <xf numFmtId="0" fontId="11" fillId="18" borderId="26" xfId="0" applyFont="1" applyFill="1" applyBorder="1" applyAlignment="1">
      <alignment horizontal="center" vertical="center" wrapText="1"/>
    </xf>
    <xf numFmtId="10" fontId="13" fillId="16" borderId="23" xfId="5" applyNumberFormat="1" applyFont="1" applyFill="1" applyBorder="1" applyAlignment="1" applyProtection="1">
      <alignment horizontal="center" vertical="center" wrapText="1"/>
      <protection locked="0"/>
    </xf>
    <xf numFmtId="10" fontId="13" fillId="16" borderId="19" xfId="5" applyNumberFormat="1" applyFont="1" applyFill="1" applyBorder="1" applyAlignment="1" applyProtection="1">
      <alignment horizontal="center" vertical="center" wrapText="1"/>
      <protection locked="0"/>
    </xf>
    <xf numFmtId="10" fontId="13" fillId="16" borderId="26" xfId="5" applyNumberFormat="1" applyFont="1" applyFill="1" applyBorder="1" applyAlignment="1" applyProtection="1">
      <alignment horizontal="center" vertical="center" wrapText="1"/>
      <protection locked="0"/>
    </xf>
    <xf numFmtId="0" fontId="6" fillId="16" borderId="19" xfId="5" applyFont="1" applyFill="1" applyBorder="1" applyAlignment="1" applyProtection="1">
      <alignment horizontal="center" vertical="center" wrapText="1"/>
      <protection locked="0"/>
    </xf>
    <xf numFmtId="0" fontId="6" fillId="16" borderId="26" xfId="5" applyFont="1" applyFill="1" applyBorder="1" applyAlignment="1" applyProtection="1">
      <alignment horizontal="center" vertical="center" wrapText="1"/>
      <protection locked="0"/>
    </xf>
    <xf numFmtId="164" fontId="11" fillId="16" borderId="19" xfId="1" applyNumberFormat="1" applyFont="1" applyFill="1" applyBorder="1" applyAlignment="1">
      <alignment horizontal="center" vertical="center" wrapText="1"/>
    </xf>
    <xf numFmtId="164" fontId="11" fillId="16" borderId="26" xfId="1" applyNumberFormat="1" applyFont="1" applyFill="1" applyBorder="1" applyAlignment="1">
      <alignment horizontal="center" vertical="center" wrapText="1"/>
    </xf>
    <xf numFmtId="0" fontId="13" fillId="16" borderId="19" xfId="5" applyFont="1" applyFill="1" applyBorder="1" applyAlignment="1" applyProtection="1">
      <alignment horizontal="center" vertical="center" wrapText="1"/>
      <protection locked="0"/>
    </xf>
    <xf numFmtId="0" fontId="13" fillId="16" borderId="26" xfId="5" applyFont="1" applyFill="1" applyBorder="1" applyAlignment="1" applyProtection="1">
      <alignment horizontal="center" vertical="center" wrapText="1"/>
      <protection locked="0"/>
    </xf>
    <xf numFmtId="0" fontId="12" fillId="18" borderId="14" xfId="0" applyFont="1" applyFill="1" applyBorder="1" applyAlignment="1">
      <alignment horizontal="center" vertical="center" wrapText="1" readingOrder="1"/>
    </xf>
    <xf numFmtId="0" fontId="12" fillId="18" borderId="19" xfId="0" applyFont="1" applyFill="1" applyBorder="1" applyAlignment="1">
      <alignment horizontal="center" vertical="center" wrapText="1" readingOrder="1"/>
    </xf>
    <xf numFmtId="0" fontId="12" fillId="18" borderId="26" xfId="0" applyFont="1" applyFill="1" applyBorder="1" applyAlignment="1">
      <alignment horizontal="center" vertical="center" wrapText="1" readingOrder="1"/>
    </xf>
    <xf numFmtId="0" fontId="11" fillId="19" borderId="14" xfId="0" applyFont="1" applyFill="1" applyBorder="1" applyAlignment="1">
      <alignment horizontal="center" vertical="center" wrapText="1"/>
    </xf>
    <xf numFmtId="0" fontId="11" fillId="19" borderId="19" xfId="0" applyFont="1" applyFill="1" applyBorder="1" applyAlignment="1">
      <alignment horizontal="center" vertical="center" wrapText="1"/>
    </xf>
    <xf numFmtId="0" fontId="6" fillId="18" borderId="8" xfId="0" applyFont="1" applyFill="1" applyBorder="1" applyAlignment="1">
      <alignment horizontal="center" vertical="center" wrapText="1"/>
    </xf>
    <xf numFmtId="9" fontId="11" fillId="18" borderId="14" xfId="0" applyNumberFormat="1" applyFont="1" applyFill="1" applyBorder="1" applyAlignment="1">
      <alignment horizontal="center" vertical="center" wrapText="1"/>
    </xf>
    <xf numFmtId="0" fontId="11" fillId="17" borderId="19" xfId="0" applyFont="1" applyFill="1" applyBorder="1" applyAlignment="1">
      <alignment horizontal="center" vertical="center" wrapText="1"/>
    </xf>
    <xf numFmtId="0" fontId="32" fillId="16" borderId="19" xfId="5" applyFont="1" applyFill="1" applyBorder="1" applyAlignment="1" applyProtection="1">
      <alignment horizontal="center" vertical="center" wrapText="1"/>
      <protection locked="0"/>
    </xf>
    <xf numFmtId="0" fontId="11" fillId="16" borderId="19" xfId="0" applyFont="1" applyFill="1" applyBorder="1" applyAlignment="1">
      <alignment horizontal="center" vertical="center" wrapText="1"/>
    </xf>
    <xf numFmtId="0" fontId="11" fillId="16" borderId="26" xfId="0" applyFont="1" applyFill="1" applyBorder="1" applyAlignment="1">
      <alignment horizontal="center" vertical="center" wrapText="1"/>
    </xf>
    <xf numFmtId="9" fontId="41" fillId="18" borderId="19" xfId="0" applyNumberFormat="1" applyFont="1" applyFill="1" applyBorder="1" applyAlignment="1">
      <alignment horizontal="center" vertical="center" wrapText="1"/>
    </xf>
    <xf numFmtId="9" fontId="41" fillId="18" borderId="26" xfId="0" applyNumberFormat="1" applyFont="1" applyFill="1" applyBorder="1" applyAlignment="1">
      <alignment horizontal="center" vertical="center" wrapText="1"/>
    </xf>
    <xf numFmtId="0" fontId="12" fillId="16" borderId="38" xfId="5" applyFont="1" applyFill="1" applyBorder="1" applyAlignment="1" applyProtection="1">
      <alignment horizontal="center" vertical="center" wrapText="1"/>
      <protection locked="0"/>
    </xf>
    <xf numFmtId="0" fontId="10" fillId="17" borderId="14" xfId="0" applyFont="1" applyFill="1" applyBorder="1" applyAlignment="1">
      <alignment horizontal="center" vertical="center" wrapText="1"/>
    </xf>
    <xf numFmtId="0" fontId="10" fillId="17" borderId="26" xfId="0" applyFont="1" applyFill="1" applyBorder="1" applyAlignment="1">
      <alignment horizontal="center" vertical="center" wrapText="1"/>
    </xf>
    <xf numFmtId="0" fontId="6" fillId="16" borderId="14" xfId="5" applyFont="1" applyFill="1" applyBorder="1" applyAlignment="1" applyProtection="1">
      <alignment horizontal="center" vertical="center" wrapText="1"/>
      <protection locked="0"/>
    </xf>
    <xf numFmtId="164" fontId="11" fillId="16" borderId="14" xfId="1" applyNumberFormat="1" applyFont="1" applyFill="1" applyBorder="1" applyAlignment="1">
      <alignment horizontal="center" vertical="center" wrapText="1"/>
    </xf>
    <xf numFmtId="164" fontId="44" fillId="16" borderId="14" xfId="1" applyNumberFormat="1" applyFont="1" applyFill="1" applyBorder="1" applyAlignment="1">
      <alignment horizontal="center" vertical="center" wrapText="1"/>
    </xf>
    <xf numFmtId="164" fontId="44" fillId="16" borderId="26" xfId="1" applyNumberFormat="1" applyFont="1" applyFill="1" applyBorder="1" applyAlignment="1">
      <alignment horizontal="center" vertical="center" wrapText="1"/>
    </xf>
    <xf numFmtId="0" fontId="15" fillId="16" borderId="12" xfId="5" applyFont="1" applyFill="1" applyBorder="1" applyAlignment="1" applyProtection="1">
      <alignment horizontal="center" vertical="center" wrapText="1"/>
      <protection locked="0"/>
    </xf>
    <xf numFmtId="0" fontId="15" fillId="16" borderId="31" xfId="5" applyFont="1" applyFill="1" applyBorder="1" applyAlignment="1" applyProtection="1">
      <alignment horizontal="center" vertical="center" wrapText="1"/>
      <protection locked="0"/>
    </xf>
    <xf numFmtId="0" fontId="15" fillId="16" borderId="34" xfId="5" applyFont="1" applyFill="1" applyBorder="1" applyAlignment="1" applyProtection="1">
      <alignment horizontal="center" vertical="center" wrapText="1"/>
      <protection locked="0"/>
    </xf>
    <xf numFmtId="0" fontId="11" fillId="16" borderId="14" xfId="0" applyFont="1" applyFill="1" applyBorder="1" applyAlignment="1">
      <alignment horizontal="center" vertical="center" wrapText="1"/>
    </xf>
    <xf numFmtId="10" fontId="13" fillId="16" borderId="14" xfId="5" applyNumberFormat="1" applyFont="1" applyFill="1" applyBorder="1" applyAlignment="1" applyProtection="1">
      <alignment horizontal="center" vertical="center" wrapText="1"/>
      <protection locked="0"/>
    </xf>
    <xf numFmtId="0" fontId="15" fillId="16" borderId="12" xfId="0" applyFont="1" applyFill="1" applyBorder="1" applyAlignment="1">
      <alignment horizontal="center" vertical="center" wrapText="1" readingOrder="1"/>
    </xf>
    <xf numFmtId="0" fontId="15" fillId="16" borderId="31" xfId="0" applyFont="1" applyFill="1" applyBorder="1" applyAlignment="1">
      <alignment horizontal="center" vertical="center" wrapText="1" readingOrder="1"/>
    </xf>
    <xf numFmtId="0" fontId="15" fillId="16" borderId="34" xfId="0" applyFont="1" applyFill="1" applyBorder="1" applyAlignment="1">
      <alignment horizontal="center" vertical="center" wrapText="1" readingOrder="1"/>
    </xf>
    <xf numFmtId="0" fontId="11" fillId="17" borderId="26" xfId="0" applyFont="1" applyFill="1" applyBorder="1" applyAlignment="1">
      <alignment horizontal="center" vertical="center" wrapText="1"/>
    </xf>
    <xf numFmtId="0" fontId="32" fillId="16" borderId="26" xfId="5" applyFont="1" applyFill="1" applyBorder="1" applyAlignment="1" applyProtection="1">
      <alignment horizontal="center" vertical="center" wrapText="1"/>
      <protection locked="0"/>
    </xf>
    <xf numFmtId="164" fontId="41" fillId="16" borderId="19" xfId="1" applyNumberFormat="1" applyFont="1" applyFill="1" applyBorder="1" applyAlignment="1">
      <alignment horizontal="center" vertical="center" wrapText="1"/>
    </xf>
    <xf numFmtId="0" fontId="11" fillId="17" borderId="14" xfId="0" applyFont="1" applyFill="1" applyBorder="1" applyAlignment="1">
      <alignment horizontal="center" vertical="center" wrapText="1"/>
    </xf>
    <xf numFmtId="10" fontId="13" fillId="16" borderId="14" xfId="0" applyNumberFormat="1" applyFont="1" applyFill="1" applyBorder="1" applyAlignment="1">
      <alignment horizontal="center" vertical="center" wrapText="1" readingOrder="1"/>
    </xf>
    <xf numFmtId="10" fontId="13" fillId="16" borderId="19" xfId="0" applyNumberFormat="1" applyFont="1" applyFill="1" applyBorder="1" applyAlignment="1">
      <alignment horizontal="center" vertical="center" wrapText="1" readingOrder="1"/>
    </xf>
    <xf numFmtId="10" fontId="13" fillId="16" borderId="26" xfId="0" applyNumberFormat="1" applyFont="1" applyFill="1" applyBorder="1" applyAlignment="1">
      <alignment horizontal="center" vertical="center" wrapText="1" readingOrder="1"/>
    </xf>
    <xf numFmtId="9" fontId="15" fillId="16" borderId="12" xfId="0" applyNumberFormat="1" applyFont="1" applyFill="1" applyBorder="1" applyAlignment="1">
      <alignment horizontal="center" vertical="center" wrapText="1" readingOrder="1"/>
    </xf>
    <xf numFmtId="9" fontId="15" fillId="16" borderId="31" xfId="0" applyNumberFormat="1" applyFont="1" applyFill="1" applyBorder="1" applyAlignment="1">
      <alignment horizontal="center" vertical="center" wrapText="1" readingOrder="1"/>
    </xf>
    <xf numFmtId="9" fontId="15" fillId="16" borderId="34" xfId="0" applyNumberFormat="1" applyFont="1" applyFill="1" applyBorder="1" applyAlignment="1">
      <alignment horizontal="center" vertical="center" wrapText="1" readingOrder="1"/>
    </xf>
    <xf numFmtId="0" fontId="13" fillId="11" borderId="19" xfId="5" applyFont="1" applyFill="1" applyBorder="1" applyAlignment="1" applyProtection="1">
      <alignment horizontal="center" vertical="center" wrapText="1"/>
      <protection locked="0"/>
    </xf>
    <xf numFmtId="0" fontId="16" fillId="16" borderId="19" xfId="5" applyFont="1" applyFill="1" applyBorder="1" applyAlignment="1" applyProtection="1">
      <alignment horizontal="center" vertical="center" wrapText="1"/>
      <protection locked="0"/>
    </xf>
    <xf numFmtId="9" fontId="15" fillId="16" borderId="16" xfId="0" applyNumberFormat="1" applyFont="1" applyFill="1" applyBorder="1" applyAlignment="1">
      <alignment horizontal="center" vertical="center" wrapText="1"/>
    </xf>
    <xf numFmtId="9" fontId="15" fillId="16" borderId="21" xfId="0" applyNumberFormat="1" applyFont="1" applyFill="1" applyBorder="1" applyAlignment="1">
      <alignment horizontal="center" vertical="center" wrapText="1"/>
    </xf>
    <xf numFmtId="9" fontId="15" fillId="16" borderId="33" xfId="0" applyNumberFormat="1" applyFont="1" applyFill="1" applyBorder="1" applyAlignment="1">
      <alignment horizontal="center" vertical="center" wrapText="1"/>
    </xf>
    <xf numFmtId="0" fontId="10" fillId="17" borderId="19" xfId="0" applyFont="1" applyFill="1" applyBorder="1" applyAlignment="1">
      <alignment horizontal="center" vertical="center" wrapText="1"/>
    </xf>
    <xf numFmtId="0" fontId="31" fillId="25" borderId="19" xfId="5" applyFont="1" applyFill="1" applyBorder="1" applyAlignment="1" applyProtection="1">
      <alignment horizontal="center" vertical="center" wrapText="1"/>
      <protection locked="0"/>
    </xf>
    <xf numFmtId="10" fontId="10" fillId="16" borderId="19" xfId="0" applyNumberFormat="1" applyFont="1" applyFill="1" applyBorder="1" applyAlignment="1">
      <alignment horizontal="center" vertical="center" wrapText="1"/>
    </xf>
    <xf numFmtId="0" fontId="11" fillId="17" borderId="23" xfId="0" applyFont="1" applyFill="1" applyBorder="1" applyAlignment="1">
      <alignment horizontal="center" vertical="center" wrapText="1"/>
    </xf>
    <xf numFmtId="0" fontId="6" fillId="16" borderId="23" xfId="5" applyFont="1" applyFill="1" applyBorder="1" applyAlignment="1" applyProtection="1">
      <alignment horizontal="center" vertical="center" wrapText="1"/>
      <protection locked="0"/>
    </xf>
    <xf numFmtId="164" fontId="11" fillId="16" borderId="23" xfId="1" applyNumberFormat="1" applyFont="1" applyFill="1" applyBorder="1" applyAlignment="1">
      <alignment horizontal="center" vertical="center" wrapText="1"/>
    </xf>
    <xf numFmtId="0" fontId="15" fillId="16" borderId="16" xfId="0" applyFont="1" applyFill="1" applyBorder="1" applyAlignment="1">
      <alignment horizontal="center" vertical="center" wrapText="1"/>
    </xf>
    <xf numFmtId="0" fontId="15" fillId="16" borderId="21" xfId="0" applyFont="1" applyFill="1" applyBorder="1" applyAlignment="1">
      <alignment horizontal="center" vertical="center" wrapText="1"/>
    </xf>
    <xf numFmtId="0" fontId="15" fillId="16" borderId="24" xfId="0" applyFont="1" applyFill="1" applyBorder="1" applyAlignment="1">
      <alignment horizontal="center" vertical="center" wrapText="1"/>
    </xf>
    <xf numFmtId="10" fontId="13" fillId="16" borderId="14" xfId="0" applyNumberFormat="1" applyFont="1" applyFill="1" applyBorder="1" applyAlignment="1">
      <alignment horizontal="center" vertical="center" wrapText="1"/>
    </xf>
    <xf numFmtId="10" fontId="13" fillId="16" borderId="19" xfId="0" applyNumberFormat="1" applyFont="1" applyFill="1" applyBorder="1" applyAlignment="1">
      <alignment horizontal="center" vertical="center" wrapText="1"/>
    </xf>
    <xf numFmtId="10" fontId="13" fillId="16" borderId="26" xfId="0" applyNumberFormat="1" applyFont="1" applyFill="1" applyBorder="1" applyAlignment="1">
      <alignment horizontal="center" vertical="center" wrapText="1"/>
    </xf>
    <xf numFmtId="0" fontId="13" fillId="8" borderId="26" xfId="0" applyFont="1" applyFill="1" applyBorder="1" applyAlignment="1">
      <alignment horizontal="center" vertical="center" wrapText="1"/>
    </xf>
    <xf numFmtId="0" fontId="13" fillId="16" borderId="14" xfId="5" applyFont="1" applyFill="1" applyBorder="1" applyAlignment="1" applyProtection="1">
      <alignment horizontal="center" vertical="center" wrapText="1"/>
      <protection locked="0"/>
    </xf>
    <xf numFmtId="0" fontId="31" fillId="16" borderId="19" xfId="5" applyFont="1" applyFill="1" applyBorder="1" applyAlignment="1" applyProtection="1">
      <alignment horizontal="center" vertical="center" wrapText="1"/>
      <protection locked="0"/>
    </xf>
    <xf numFmtId="10" fontId="11" fillId="16" borderId="19" xfId="0" applyNumberFormat="1" applyFont="1" applyFill="1" applyBorder="1" applyAlignment="1">
      <alignment horizontal="center" vertical="center" wrapText="1"/>
    </xf>
    <xf numFmtId="10" fontId="14" fillId="15" borderId="23" xfId="3" applyNumberFormat="1" applyFont="1" applyFill="1" applyBorder="1" applyAlignment="1">
      <alignment horizontal="center" vertical="center"/>
    </xf>
    <xf numFmtId="10" fontId="14" fillId="15" borderId="26" xfId="3" applyNumberFormat="1" applyFont="1" applyFill="1" applyBorder="1" applyAlignment="1">
      <alignment horizontal="center" vertical="center"/>
    </xf>
    <xf numFmtId="0" fontId="33" fillId="22" borderId="19" xfId="4" applyFont="1" applyFill="1" applyBorder="1" applyAlignment="1">
      <alignment horizontal="center" vertical="center" wrapText="1"/>
    </xf>
    <xf numFmtId="0" fontId="33" fillId="22" borderId="26" xfId="4" applyFont="1" applyFill="1" applyBorder="1" applyAlignment="1">
      <alignment horizontal="center" vertical="center" wrapText="1"/>
    </xf>
    <xf numFmtId="0" fontId="18" fillId="15" borderId="12" xfId="4" applyFont="1" applyFill="1" applyBorder="1" applyAlignment="1">
      <alignment horizontal="center" vertical="center" wrapText="1"/>
    </xf>
    <xf numFmtId="0" fontId="18" fillId="15" borderId="31" xfId="4" applyFont="1" applyFill="1" applyBorder="1" applyAlignment="1">
      <alignment horizontal="center" vertical="center" wrapText="1"/>
    </xf>
    <xf numFmtId="0" fontId="12" fillId="15" borderId="30" xfId="4" applyFont="1" applyFill="1" applyBorder="1" applyAlignment="1">
      <alignment horizontal="center" vertical="center" wrapText="1"/>
    </xf>
    <xf numFmtId="0" fontId="12" fillId="15" borderId="33" xfId="4" applyFont="1" applyFill="1" applyBorder="1" applyAlignment="1">
      <alignment horizontal="center" vertical="center" wrapText="1"/>
    </xf>
    <xf numFmtId="0" fontId="30" fillId="22" borderId="42" xfId="4" applyFont="1" applyFill="1" applyBorder="1" applyAlignment="1">
      <alignment horizontal="center" vertical="center" wrapText="1"/>
    </xf>
    <xf numFmtId="0" fontId="30" fillId="22" borderId="41" xfId="4" applyFont="1" applyFill="1" applyBorder="1" applyAlignment="1">
      <alignment horizontal="center" vertical="center" wrapText="1"/>
    </xf>
    <xf numFmtId="0" fontId="30" fillId="15" borderId="23" xfId="4" applyFont="1" applyFill="1" applyBorder="1" applyAlignment="1">
      <alignment horizontal="center" vertical="center" wrapText="1"/>
    </xf>
    <xf numFmtId="0" fontId="30" fillId="15" borderId="26" xfId="4" applyFont="1" applyFill="1" applyBorder="1" applyAlignment="1">
      <alignment horizontal="center" vertical="center" wrapText="1"/>
    </xf>
    <xf numFmtId="0" fontId="11" fillId="22" borderId="23" xfId="4" applyFont="1" applyFill="1" applyBorder="1" applyAlignment="1">
      <alignment horizontal="center" vertical="center" wrapText="1"/>
    </xf>
    <xf numFmtId="0" fontId="11" fillId="22" borderId="26" xfId="4" applyFont="1" applyFill="1" applyBorder="1" applyAlignment="1">
      <alignment horizontal="center" vertical="center" wrapText="1"/>
    </xf>
    <xf numFmtId="164" fontId="11" fillId="15" borderId="23" xfId="3" applyNumberFormat="1" applyFont="1" applyFill="1" applyBorder="1" applyAlignment="1">
      <alignment horizontal="center" vertical="center" wrapText="1"/>
    </xf>
    <xf numFmtId="164" fontId="11" fillId="15" borderId="26" xfId="3" applyNumberFormat="1" applyFont="1" applyFill="1" applyBorder="1" applyAlignment="1">
      <alignment horizontal="center" vertical="center" wrapText="1"/>
    </xf>
    <xf numFmtId="10" fontId="13" fillId="9" borderId="15" xfId="3" applyNumberFormat="1" applyFont="1" applyFill="1" applyBorder="1" applyAlignment="1">
      <alignment horizontal="center" vertical="center" textRotation="90" wrapText="1"/>
    </xf>
    <xf numFmtId="10" fontId="13" fillId="9" borderId="20" xfId="3" applyNumberFormat="1" applyFont="1" applyFill="1" applyBorder="1" applyAlignment="1">
      <alignment horizontal="center" vertical="center" textRotation="90" wrapText="1"/>
    </xf>
    <xf numFmtId="10" fontId="13" fillId="9" borderId="27" xfId="3" applyNumberFormat="1" applyFont="1" applyFill="1" applyBorder="1" applyAlignment="1">
      <alignment horizontal="center" vertical="center" textRotation="90" wrapText="1"/>
    </xf>
    <xf numFmtId="0" fontId="18" fillId="15" borderId="34" xfId="4" applyFont="1" applyFill="1" applyBorder="1" applyAlignment="1">
      <alignment horizontal="center" vertical="center" wrapText="1"/>
    </xf>
    <xf numFmtId="0" fontId="11" fillId="15" borderId="40" xfId="4" applyFont="1" applyFill="1" applyBorder="1" applyAlignment="1">
      <alignment horizontal="center" vertical="center" wrapText="1"/>
    </xf>
    <xf numFmtId="0" fontId="32" fillId="15" borderId="19" xfId="4" applyFont="1" applyFill="1" applyBorder="1" applyAlignment="1">
      <alignment horizontal="center" vertical="center" wrapText="1"/>
    </xf>
    <xf numFmtId="0" fontId="11" fillId="15" borderId="19" xfId="4" applyFont="1" applyFill="1" applyBorder="1" applyAlignment="1">
      <alignment horizontal="center" vertical="center" wrapText="1"/>
    </xf>
    <xf numFmtId="164" fontId="11" fillId="15" borderId="19" xfId="3" applyNumberFormat="1" applyFont="1" applyFill="1" applyBorder="1" applyAlignment="1">
      <alignment horizontal="center" vertical="center" wrapText="1"/>
    </xf>
    <xf numFmtId="0" fontId="20" fillId="15" borderId="19" xfId="4" applyFont="1" applyFill="1" applyBorder="1" applyAlignment="1">
      <alignment horizontal="center" vertical="center" wrapText="1"/>
    </xf>
    <xf numFmtId="0" fontId="11" fillId="15" borderId="41" xfId="4" applyFont="1" applyFill="1" applyBorder="1" applyAlignment="1">
      <alignment horizontal="center" vertical="center" wrapText="1"/>
    </xf>
    <xf numFmtId="0" fontId="6" fillId="15" borderId="19" xfId="4" applyFont="1" applyFill="1" applyBorder="1" applyAlignment="1">
      <alignment horizontal="center" vertical="center" wrapText="1"/>
    </xf>
    <xf numFmtId="0" fontId="6" fillId="15" borderId="26" xfId="4" applyFont="1" applyFill="1" applyBorder="1" applyAlignment="1">
      <alignment horizontal="center" vertical="center" wrapText="1"/>
    </xf>
    <xf numFmtId="10" fontId="14" fillId="15" borderId="14" xfId="3" applyNumberFormat="1" applyFont="1" applyFill="1" applyBorder="1" applyAlignment="1">
      <alignment horizontal="center" vertical="center"/>
    </xf>
    <xf numFmtId="10" fontId="14" fillId="15" borderId="19" xfId="3" applyNumberFormat="1" applyFont="1" applyFill="1" applyBorder="1" applyAlignment="1">
      <alignment horizontal="center" vertical="center"/>
    </xf>
    <xf numFmtId="0" fontId="28" fillId="15" borderId="19" xfId="4" applyFont="1" applyFill="1" applyBorder="1" applyAlignment="1">
      <alignment horizontal="center" vertical="center" wrapText="1"/>
    </xf>
    <xf numFmtId="0" fontId="29" fillId="15" borderId="19" xfId="4" applyFont="1" applyFill="1" applyBorder="1" applyAlignment="1">
      <alignment horizontal="center" vertical="center"/>
    </xf>
    <xf numFmtId="0" fontId="12" fillId="15" borderId="16" xfId="4" applyFont="1" applyFill="1" applyBorder="1" applyAlignment="1">
      <alignment horizontal="center" vertical="center" wrapText="1"/>
    </xf>
    <xf numFmtId="0" fontId="12" fillId="15" borderId="21" xfId="4" applyFont="1" applyFill="1" applyBorder="1" applyAlignment="1">
      <alignment horizontal="center" vertical="center" wrapText="1"/>
    </xf>
    <xf numFmtId="0" fontId="11" fillId="15" borderId="39" xfId="4" applyFont="1" applyFill="1" applyBorder="1" applyAlignment="1">
      <alignment horizontal="center" vertical="center" wrapText="1"/>
    </xf>
    <xf numFmtId="0" fontId="6" fillId="15" borderId="14" xfId="4" applyFont="1" applyFill="1" applyBorder="1" applyAlignment="1">
      <alignment horizontal="center" vertical="center" wrapText="1"/>
    </xf>
    <xf numFmtId="0" fontId="11" fillId="15" borderId="14" xfId="4" applyFont="1" applyFill="1" applyBorder="1" applyAlignment="1">
      <alignment horizontal="center" vertical="center" wrapText="1"/>
    </xf>
    <xf numFmtId="164" fontId="11" fillId="15" borderId="14" xfId="3" applyNumberFormat="1" applyFont="1" applyFill="1" applyBorder="1" applyAlignment="1">
      <alignment horizontal="center" vertical="center" wrapText="1"/>
    </xf>
    <xf numFmtId="0" fontId="41" fillId="15" borderId="40" xfId="4" applyFont="1" applyFill="1" applyBorder="1" applyAlignment="1">
      <alignment horizontal="center" vertical="center" wrapText="1"/>
    </xf>
    <xf numFmtId="0" fontId="11" fillId="15" borderId="26" xfId="4" applyFont="1" applyFill="1" applyBorder="1" applyAlignment="1">
      <alignment horizontal="center" vertical="center" wrapText="1"/>
    </xf>
    <xf numFmtId="10" fontId="13" fillId="8" borderId="14" xfId="3" applyNumberFormat="1" applyFont="1" applyFill="1" applyBorder="1" applyAlignment="1">
      <alignment horizontal="center" vertical="center" wrapText="1"/>
    </xf>
    <xf numFmtId="10" fontId="13" fillId="8" borderId="19" xfId="3" applyNumberFormat="1" applyFont="1" applyFill="1" applyBorder="1" applyAlignment="1">
      <alignment horizontal="center" vertical="center" wrapText="1"/>
    </xf>
    <xf numFmtId="10" fontId="13" fillId="8" borderId="26" xfId="3" applyNumberFormat="1" applyFont="1" applyFill="1" applyBorder="1" applyAlignment="1">
      <alignment horizontal="center" vertical="center" wrapText="1"/>
    </xf>
    <xf numFmtId="0" fontId="20" fillId="15" borderId="14" xfId="4" applyFont="1" applyFill="1" applyBorder="1" applyAlignment="1">
      <alignment horizontal="center" vertical="center" wrapText="1"/>
    </xf>
    <xf numFmtId="0" fontId="31" fillId="15" borderId="19" xfId="5" applyFont="1" applyFill="1" applyBorder="1" applyAlignment="1" applyProtection="1">
      <alignment horizontal="center" vertical="center" wrapText="1"/>
      <protection locked="0"/>
    </xf>
    <xf numFmtId="0" fontId="18" fillId="10" borderId="12" xfId="0" applyFont="1" applyFill="1" applyBorder="1" applyAlignment="1">
      <alignment horizontal="center" vertical="center" wrapText="1" readingOrder="1"/>
    </xf>
    <xf numFmtId="0" fontId="18" fillId="10" borderId="31" xfId="0" applyFont="1" applyFill="1" applyBorder="1" applyAlignment="1">
      <alignment horizontal="center" vertical="center" wrapText="1" readingOrder="1"/>
    </xf>
    <xf numFmtId="0" fontId="38" fillId="15" borderId="16" xfId="4" applyFont="1" applyFill="1" applyBorder="1" applyAlignment="1">
      <alignment horizontal="center" vertical="center" wrapText="1"/>
    </xf>
    <xf numFmtId="0" fontId="38" fillId="15" borderId="21" xfId="4" applyFont="1" applyFill="1" applyBorder="1" applyAlignment="1">
      <alignment horizontal="center" vertical="center" wrapText="1"/>
    </xf>
    <xf numFmtId="0" fontId="38" fillId="15" borderId="33" xfId="4" applyFont="1" applyFill="1" applyBorder="1" applyAlignment="1">
      <alignment horizontal="center" vertical="center" wrapText="1"/>
    </xf>
    <xf numFmtId="0" fontId="10" fillId="10" borderId="13" xfId="0" applyFont="1" applyFill="1" applyBorder="1" applyAlignment="1">
      <alignment horizontal="center" vertical="center" wrapText="1"/>
    </xf>
    <xf numFmtId="0" fontId="10" fillId="10" borderId="18" xfId="0" applyFont="1" applyFill="1" applyBorder="1" applyAlignment="1">
      <alignment horizontal="center" vertical="center" wrapText="1"/>
    </xf>
    <xf numFmtId="0" fontId="10" fillId="10" borderId="25" xfId="0" applyFont="1" applyFill="1" applyBorder="1" applyAlignment="1">
      <alignment horizontal="center" vertical="center" wrapText="1"/>
    </xf>
    <xf numFmtId="0" fontId="32" fillId="15" borderId="14" xfId="4" applyFont="1" applyFill="1" applyBorder="1" applyAlignment="1">
      <alignment horizontal="center" vertical="center" wrapText="1"/>
    </xf>
    <xf numFmtId="0" fontId="10" fillId="10" borderId="23" xfId="0" applyFont="1" applyFill="1" applyBorder="1" applyAlignment="1">
      <alignment horizontal="center" vertical="center" wrapText="1"/>
    </xf>
    <xf numFmtId="0" fontId="10" fillId="10" borderId="26" xfId="0" applyFont="1" applyFill="1" applyBorder="1" applyAlignment="1">
      <alignment horizontal="center" vertical="center" wrapText="1"/>
    </xf>
    <xf numFmtId="0" fontId="11" fillId="10" borderId="23" xfId="0" applyFont="1" applyFill="1" applyBorder="1" applyAlignment="1">
      <alignment horizontal="center" vertical="center" wrapText="1" readingOrder="1"/>
    </xf>
    <xf numFmtId="0" fontId="11" fillId="10" borderId="26" xfId="0" applyFont="1" applyFill="1" applyBorder="1" applyAlignment="1">
      <alignment horizontal="center" vertical="center" wrapText="1" readingOrder="1"/>
    </xf>
    <xf numFmtId="0" fontId="6" fillId="10" borderId="23" xfId="0" applyFont="1" applyFill="1" applyBorder="1" applyAlignment="1">
      <alignment horizontal="center" vertical="center" wrapText="1"/>
    </xf>
    <xf numFmtId="0" fontId="6" fillId="10" borderId="19" xfId="0" applyFont="1" applyFill="1" applyBorder="1" applyAlignment="1">
      <alignment horizontal="center" vertical="center" wrapText="1"/>
    </xf>
    <xf numFmtId="164" fontId="11" fillId="10" borderId="23" xfId="1" applyNumberFormat="1" applyFont="1" applyFill="1" applyBorder="1" applyAlignment="1">
      <alignment horizontal="center" vertical="center" wrapText="1" readingOrder="1"/>
    </xf>
    <xf numFmtId="164" fontId="11" fillId="10" borderId="26" xfId="1" applyNumberFormat="1" applyFont="1" applyFill="1" applyBorder="1" applyAlignment="1">
      <alignment horizontal="center" vertical="center" wrapText="1" readingOrder="1"/>
    </xf>
    <xf numFmtId="10" fontId="13" fillId="10" borderId="23" xfId="0" applyNumberFormat="1" applyFont="1" applyFill="1" applyBorder="1" applyAlignment="1">
      <alignment horizontal="center" vertical="center" wrapText="1" readingOrder="1"/>
    </xf>
    <xf numFmtId="10" fontId="13" fillId="10" borderId="26" xfId="0" applyNumberFormat="1" applyFont="1" applyFill="1" applyBorder="1" applyAlignment="1">
      <alignment horizontal="center" vertical="center" wrapText="1" readingOrder="1"/>
    </xf>
    <xf numFmtId="0" fontId="13" fillId="11" borderId="19" xfId="0" applyFont="1" applyFill="1" applyBorder="1" applyAlignment="1">
      <alignment horizontal="center" vertical="center" wrapText="1"/>
    </xf>
    <xf numFmtId="0" fontId="13" fillId="11" borderId="26" xfId="0" applyFont="1" applyFill="1" applyBorder="1" applyAlignment="1">
      <alignment horizontal="center" vertical="center" wrapText="1"/>
    </xf>
    <xf numFmtId="0" fontId="11" fillId="10" borderId="19" xfId="0" applyFont="1" applyFill="1" applyBorder="1" applyAlignment="1">
      <alignment horizontal="center" vertical="center" wrapText="1" readingOrder="1"/>
    </xf>
    <xf numFmtId="164" fontId="11" fillId="10" borderId="19" xfId="1" applyNumberFormat="1" applyFont="1" applyFill="1" applyBorder="1" applyAlignment="1">
      <alignment horizontal="center" vertical="center" wrapText="1" readingOrder="1"/>
    </xf>
    <xf numFmtId="0" fontId="13" fillId="14" borderId="19" xfId="0" applyFont="1" applyFill="1" applyBorder="1" applyAlignment="1">
      <alignment horizontal="center" vertical="center" wrapText="1"/>
    </xf>
    <xf numFmtId="0" fontId="6" fillId="10" borderId="26" xfId="0" applyFont="1" applyFill="1" applyBorder="1" applyAlignment="1">
      <alignment horizontal="center" vertical="center" wrapText="1"/>
    </xf>
    <xf numFmtId="164" fontId="11" fillId="10" borderId="19" xfId="3" applyNumberFormat="1" applyFont="1" applyFill="1" applyBorder="1" applyAlignment="1">
      <alignment horizontal="center" vertical="center" wrapText="1" readingOrder="1"/>
    </xf>
    <xf numFmtId="0" fontId="18" fillId="10" borderId="34" xfId="0" applyFont="1" applyFill="1" applyBorder="1" applyAlignment="1">
      <alignment horizontal="center" vertical="center" wrapText="1" readingOrder="1"/>
    </xf>
    <xf numFmtId="0" fontId="10" fillId="10" borderId="14" xfId="0" applyFont="1" applyFill="1" applyBorder="1" applyAlignment="1">
      <alignment horizontal="center" vertical="center" wrapText="1"/>
    </xf>
    <xf numFmtId="0" fontId="10" fillId="10" borderId="19" xfId="0" applyFont="1" applyFill="1" applyBorder="1" applyAlignment="1">
      <alignment horizontal="center" vertical="center" wrapText="1"/>
    </xf>
    <xf numFmtId="0" fontId="11" fillId="10" borderId="14" xfId="0" applyFont="1" applyFill="1" applyBorder="1" applyAlignment="1">
      <alignment horizontal="center" vertical="center" wrapText="1" readingOrder="1"/>
    </xf>
    <xf numFmtId="0" fontId="6" fillId="10" borderId="14" xfId="0" applyFont="1" applyFill="1" applyBorder="1" applyAlignment="1">
      <alignment horizontal="center" vertical="center" wrapText="1"/>
    </xf>
    <xf numFmtId="164" fontId="11" fillId="10" borderId="14" xfId="3" applyNumberFormat="1" applyFont="1" applyFill="1" applyBorder="1" applyAlignment="1">
      <alignment horizontal="center" vertical="center" wrapText="1" readingOrder="1"/>
    </xf>
    <xf numFmtId="10" fontId="13" fillId="10" borderId="14" xfId="0" applyNumberFormat="1" applyFont="1" applyFill="1" applyBorder="1" applyAlignment="1">
      <alignment horizontal="center" vertical="center" wrapText="1" readingOrder="1"/>
    </xf>
    <xf numFmtId="10" fontId="13" fillId="10" borderId="19" xfId="0" applyNumberFormat="1" applyFont="1" applyFill="1" applyBorder="1" applyAlignment="1">
      <alignment horizontal="center" vertical="center" wrapText="1" readingOrder="1"/>
    </xf>
    <xf numFmtId="164" fontId="11" fillId="10" borderId="26" xfId="3" applyNumberFormat="1" applyFont="1" applyFill="1" applyBorder="1" applyAlignment="1">
      <alignment horizontal="center" vertical="center" wrapText="1" readingOrder="1"/>
    </xf>
    <xf numFmtId="0" fontId="18" fillId="10" borderId="16" xfId="0" applyFont="1" applyFill="1" applyBorder="1" applyAlignment="1">
      <alignment horizontal="center" vertical="center" wrapText="1" readingOrder="1"/>
    </xf>
    <xf numFmtId="0" fontId="18" fillId="10" borderId="21" xfId="0" applyFont="1" applyFill="1" applyBorder="1" applyAlignment="1">
      <alignment horizontal="center" vertical="center" wrapText="1" readingOrder="1"/>
    </xf>
    <xf numFmtId="0" fontId="18" fillId="10" borderId="33" xfId="0" applyFont="1" applyFill="1" applyBorder="1" applyAlignment="1">
      <alignment horizontal="center" vertical="center" wrapText="1" readingOrder="1"/>
    </xf>
    <xf numFmtId="0" fontId="13" fillId="14" borderId="19" xfId="0" applyFont="1" applyFill="1" applyBorder="1" applyAlignment="1">
      <alignment horizontal="center" vertical="center" wrapText="1" readingOrder="1"/>
    </xf>
    <xf numFmtId="0" fontId="13" fillId="14" borderId="14" xfId="0" applyFont="1" applyFill="1" applyBorder="1" applyAlignment="1">
      <alignment horizontal="center" vertical="center" wrapText="1" readingOrder="1"/>
    </xf>
    <xf numFmtId="0" fontId="41" fillId="10" borderId="14" xfId="0" applyFont="1" applyFill="1" applyBorder="1" applyAlignment="1">
      <alignment horizontal="center" vertical="center" wrapText="1" readingOrder="1"/>
    </xf>
    <xf numFmtId="164" fontId="11" fillId="10" borderId="14" xfId="1" applyNumberFormat="1" applyFont="1" applyFill="1" applyBorder="1" applyAlignment="1">
      <alignment horizontal="center" vertical="center" wrapText="1" readingOrder="1"/>
    </xf>
    <xf numFmtId="0" fontId="11" fillId="12" borderId="29" xfId="0" applyFont="1" applyFill="1" applyBorder="1" applyAlignment="1">
      <alignment horizontal="center" vertical="center" wrapText="1"/>
    </xf>
    <xf numFmtId="0" fontId="6" fillId="12" borderId="19" xfId="0" applyFont="1" applyFill="1" applyBorder="1" applyAlignment="1">
      <alignment horizontal="center" vertical="center" wrapText="1"/>
    </xf>
    <xf numFmtId="0" fontId="11" fillId="12" borderId="19" xfId="0" applyFont="1" applyFill="1" applyBorder="1" applyAlignment="1">
      <alignment horizontal="center" vertical="center" wrapText="1"/>
    </xf>
    <xf numFmtId="164" fontId="11" fillId="13" borderId="19" xfId="3" applyNumberFormat="1" applyFont="1" applyFill="1" applyBorder="1" applyAlignment="1">
      <alignment horizontal="center" vertical="center" wrapText="1" readingOrder="1"/>
    </xf>
    <xf numFmtId="0" fontId="13" fillId="12" borderId="19" xfId="0" applyFont="1" applyFill="1" applyBorder="1" applyAlignment="1">
      <alignment horizontal="center" vertical="center" wrapText="1"/>
    </xf>
    <xf numFmtId="10" fontId="13" fillId="12" borderId="14" xfId="0" applyNumberFormat="1" applyFont="1" applyFill="1" applyBorder="1" applyAlignment="1">
      <alignment horizontal="center" vertical="center" wrapText="1"/>
    </xf>
    <xf numFmtId="10" fontId="13" fillId="12" borderId="19" xfId="0" applyNumberFormat="1" applyFont="1" applyFill="1" applyBorder="1" applyAlignment="1">
      <alignment horizontal="center" vertical="center" wrapText="1"/>
    </xf>
    <xf numFmtId="10" fontId="13" fillId="12" borderId="26" xfId="0" applyNumberFormat="1" applyFont="1" applyFill="1" applyBorder="1" applyAlignment="1">
      <alignment horizontal="center" vertical="center" wrapText="1"/>
    </xf>
    <xf numFmtId="10" fontId="13" fillId="26" borderId="14" xfId="0" applyNumberFormat="1" applyFont="1" applyFill="1" applyBorder="1" applyAlignment="1">
      <alignment horizontal="center" vertical="center" textRotation="1" wrapText="1"/>
    </xf>
    <xf numFmtId="0" fontId="13" fillId="26" borderId="19" xfId="0" applyFont="1" applyFill="1" applyBorder="1" applyAlignment="1">
      <alignment horizontal="center" vertical="center" textRotation="1" wrapText="1"/>
    </xf>
    <xf numFmtId="0" fontId="13" fillId="26" borderId="26" xfId="0" applyFont="1" applyFill="1" applyBorder="1" applyAlignment="1">
      <alignment horizontal="center" vertical="center" textRotation="1" wrapText="1"/>
    </xf>
    <xf numFmtId="0" fontId="13" fillId="12" borderId="14" xfId="0" applyFont="1" applyFill="1" applyBorder="1" applyAlignment="1">
      <alignment horizontal="center" vertical="center" wrapText="1"/>
    </xf>
    <xf numFmtId="0" fontId="11" fillId="12" borderId="32" xfId="0" applyFont="1" applyFill="1" applyBorder="1" applyAlignment="1">
      <alignment horizontal="center" vertical="center" wrapText="1"/>
    </xf>
    <xf numFmtId="0" fontId="6" fillId="12" borderId="26" xfId="0" applyFont="1" applyFill="1" applyBorder="1" applyAlignment="1">
      <alignment horizontal="center" vertical="center" wrapText="1"/>
    </xf>
    <xf numFmtId="0" fontId="11" fillId="12" borderId="26" xfId="0" applyFont="1" applyFill="1" applyBorder="1" applyAlignment="1">
      <alignment horizontal="center" vertical="center" wrapText="1"/>
    </xf>
    <xf numFmtId="164" fontId="11" fillId="13" borderId="26" xfId="3" applyNumberFormat="1" applyFont="1" applyFill="1" applyBorder="1" applyAlignment="1">
      <alignment horizontal="center" vertical="center" wrapText="1" readingOrder="1"/>
    </xf>
    <xf numFmtId="0" fontId="13" fillId="12" borderId="26" xfId="0" applyFont="1" applyFill="1" applyBorder="1" applyAlignment="1">
      <alignment horizontal="center" vertical="center" wrapText="1"/>
    </xf>
    <xf numFmtId="0" fontId="18" fillId="12" borderId="16" xfId="0" applyFont="1" applyFill="1" applyBorder="1" applyAlignment="1">
      <alignment horizontal="center" vertical="center" wrapText="1"/>
    </xf>
    <xf numFmtId="0" fontId="18" fillId="12" borderId="21" xfId="0" applyFont="1" applyFill="1" applyBorder="1" applyAlignment="1">
      <alignment horizontal="center" vertical="center" wrapText="1"/>
    </xf>
    <xf numFmtId="0" fontId="18" fillId="12" borderId="30" xfId="0" applyFont="1" applyFill="1" applyBorder="1" applyAlignment="1">
      <alignment horizontal="center" vertical="center" wrapText="1"/>
    </xf>
    <xf numFmtId="0" fontId="18" fillId="12" borderId="12" xfId="0" applyFont="1" applyFill="1" applyBorder="1" applyAlignment="1">
      <alignment horizontal="center" vertical="center" wrapText="1"/>
    </xf>
    <xf numFmtId="0" fontId="18" fillId="12" borderId="31" xfId="0" applyFont="1" applyFill="1" applyBorder="1" applyAlignment="1">
      <alignment horizontal="center" vertical="center" wrapText="1"/>
    </xf>
    <xf numFmtId="0" fontId="36" fillId="12" borderId="13" xfId="0" applyFont="1" applyFill="1" applyBorder="1" applyAlignment="1">
      <alignment horizontal="center" vertical="center" wrapText="1"/>
    </xf>
    <xf numFmtId="0" fontId="36" fillId="12" borderId="18" xfId="0" applyFont="1" applyFill="1" applyBorder="1" applyAlignment="1">
      <alignment horizontal="center" vertical="center" wrapText="1"/>
    </xf>
    <xf numFmtId="0" fontId="36" fillId="12" borderId="25" xfId="0" applyFont="1" applyFill="1" applyBorder="1" applyAlignment="1">
      <alignment horizontal="center" vertical="center" wrapText="1"/>
    </xf>
    <xf numFmtId="0" fontId="36" fillId="12" borderId="14" xfId="0" applyFont="1" applyFill="1" applyBorder="1" applyAlignment="1">
      <alignment horizontal="center" vertical="center" wrapText="1"/>
    </xf>
    <xf numFmtId="0" fontId="36" fillId="12" borderId="19" xfId="0" applyFont="1" applyFill="1" applyBorder="1" applyAlignment="1">
      <alignment horizontal="center" vertical="center" wrapText="1"/>
    </xf>
    <xf numFmtId="0" fontId="36" fillId="12" borderId="26" xfId="0" applyFont="1" applyFill="1" applyBorder="1" applyAlignment="1">
      <alignment horizontal="center" vertical="center" wrapText="1"/>
    </xf>
    <xf numFmtId="0" fontId="11" fillId="12" borderId="28" xfId="0" applyFont="1" applyFill="1" applyBorder="1" applyAlignment="1">
      <alignment horizontal="center" vertical="center" wrapText="1"/>
    </xf>
    <xf numFmtId="0" fontId="6" fillId="12" borderId="14" xfId="0" applyFont="1" applyFill="1" applyBorder="1" applyAlignment="1">
      <alignment horizontal="center" vertical="center" wrapText="1"/>
    </xf>
    <xf numFmtId="0" fontId="11" fillId="12" borderId="14" xfId="0" applyFont="1" applyFill="1" applyBorder="1" applyAlignment="1">
      <alignment horizontal="center" vertical="center" wrapText="1"/>
    </xf>
    <xf numFmtId="164" fontId="11" fillId="13" borderId="14" xfId="3" applyNumberFormat="1" applyFont="1" applyFill="1" applyBorder="1" applyAlignment="1">
      <alignment horizontal="center" vertical="center" wrapText="1" readingOrder="1"/>
    </xf>
    <xf numFmtId="10" fontId="10" fillId="7" borderId="19" xfId="2" applyNumberFormat="1" applyFont="1" applyFill="1" applyBorder="1" applyAlignment="1">
      <alignment horizontal="center" vertical="center" wrapText="1"/>
    </xf>
    <xf numFmtId="10" fontId="10" fillId="7" borderId="26" xfId="2" applyNumberFormat="1" applyFont="1" applyFill="1" applyBorder="1" applyAlignment="1">
      <alignment horizontal="center" vertical="center" wrapText="1"/>
    </xf>
    <xf numFmtId="10" fontId="10" fillId="7" borderId="19" xfId="0" applyNumberFormat="1" applyFont="1" applyFill="1" applyBorder="1" applyAlignment="1">
      <alignment horizontal="center" vertical="center" wrapText="1"/>
    </xf>
    <xf numFmtId="10" fontId="10" fillId="7" borderId="26" xfId="0" applyNumberFormat="1" applyFont="1" applyFill="1" applyBorder="1" applyAlignment="1">
      <alignment horizontal="center" vertical="center" wrapText="1"/>
    </xf>
    <xf numFmtId="0" fontId="10" fillId="7" borderId="19" xfId="2" applyFont="1" applyFill="1" applyBorder="1" applyAlignment="1">
      <alignment horizontal="center" vertical="center" wrapText="1"/>
    </xf>
    <xf numFmtId="9" fontId="11" fillId="7" borderId="21" xfId="0" applyNumberFormat="1" applyFont="1" applyFill="1" applyBorder="1" applyAlignment="1">
      <alignment horizontal="center" vertical="center" wrapText="1"/>
    </xf>
    <xf numFmtId="9" fontId="11" fillId="7" borderId="24" xfId="0" applyNumberFormat="1" applyFont="1" applyFill="1" applyBorder="1" applyAlignment="1">
      <alignment horizontal="center" vertical="center" wrapText="1"/>
    </xf>
    <xf numFmtId="9" fontId="11" fillId="7" borderId="19" xfId="0" applyNumberFormat="1" applyFont="1" applyFill="1" applyBorder="1" applyAlignment="1">
      <alignment horizontal="center" vertical="center" wrapText="1"/>
    </xf>
    <xf numFmtId="9" fontId="11" fillId="7" borderId="26" xfId="0" applyNumberFormat="1" applyFont="1" applyFill="1" applyBorder="1" applyAlignment="1">
      <alignment horizontal="center" vertical="center" wrapText="1"/>
    </xf>
    <xf numFmtId="0" fontId="6" fillId="7" borderId="19" xfId="0" applyFont="1" applyFill="1" applyBorder="1" applyAlignment="1">
      <alignment horizontal="center" vertical="center"/>
    </xf>
    <xf numFmtId="164" fontId="11" fillId="7" borderId="19" xfId="3" applyNumberFormat="1" applyFont="1" applyFill="1" applyBorder="1" applyAlignment="1">
      <alignment horizontal="center" vertical="center" wrapText="1"/>
    </xf>
    <xf numFmtId="164" fontId="11" fillId="7" borderId="26" xfId="3" applyNumberFormat="1" applyFont="1" applyFill="1" applyBorder="1" applyAlignment="1">
      <alignment horizontal="center" vertical="center" wrapText="1"/>
    </xf>
    <xf numFmtId="0" fontId="12" fillId="7" borderId="19" xfId="2" applyFont="1" applyFill="1" applyBorder="1" applyAlignment="1">
      <alignment horizontal="center" vertical="center" wrapText="1"/>
    </xf>
    <xf numFmtId="0" fontId="12" fillId="7" borderId="26" xfId="2" applyFont="1" applyFill="1" applyBorder="1" applyAlignment="1">
      <alignment horizontal="center" vertical="center" wrapText="1"/>
    </xf>
    <xf numFmtId="0" fontId="10" fillId="7" borderId="22" xfId="2" applyFont="1" applyFill="1" applyBorder="1" applyAlignment="1">
      <alignment horizontal="center" vertical="center" wrapText="1"/>
    </xf>
    <xf numFmtId="0" fontId="10" fillId="7" borderId="23" xfId="2" applyFont="1" applyFill="1" applyBorder="1" applyAlignment="1">
      <alignment horizontal="center" vertical="center" wrapText="1"/>
    </xf>
    <xf numFmtId="0" fontId="6" fillId="7" borderId="22" xfId="0" applyFont="1" applyFill="1" applyBorder="1" applyAlignment="1">
      <alignment horizontal="center" vertical="center"/>
    </xf>
    <xf numFmtId="0" fontId="6" fillId="7" borderId="23" xfId="0" applyFont="1" applyFill="1" applyBorder="1" applyAlignment="1">
      <alignment horizontal="center" vertical="center"/>
    </xf>
    <xf numFmtId="0" fontId="11" fillId="7" borderId="19" xfId="0" applyFont="1" applyFill="1" applyBorder="1" applyAlignment="1">
      <alignment horizontal="center" vertical="center" wrapText="1" readingOrder="1"/>
    </xf>
    <xf numFmtId="0" fontId="11" fillId="7" borderId="16" xfId="0" applyFont="1" applyFill="1" applyBorder="1" applyAlignment="1">
      <alignment horizontal="center" vertical="center" wrapText="1"/>
    </xf>
    <xf numFmtId="0" fontId="11" fillId="7" borderId="21" xfId="0" applyFont="1" applyFill="1" applyBorder="1" applyAlignment="1">
      <alignment horizontal="center" vertical="center" wrapText="1"/>
    </xf>
    <xf numFmtId="10" fontId="10" fillId="7" borderId="14" xfId="2" applyNumberFormat="1" applyFont="1" applyFill="1" applyBorder="1" applyAlignment="1">
      <alignment horizontal="center" vertical="center" wrapText="1"/>
    </xf>
    <xf numFmtId="0" fontId="10" fillId="7" borderId="14" xfId="2" applyFont="1" applyFill="1" applyBorder="1" applyAlignment="1">
      <alignment horizontal="center" vertical="center" wrapText="1"/>
    </xf>
    <xf numFmtId="0" fontId="10" fillId="7" borderId="26" xfId="2" applyFont="1" applyFill="1" applyBorder="1" applyAlignment="1">
      <alignment horizontal="center" vertical="center" wrapText="1"/>
    </xf>
    <xf numFmtId="9" fontId="11" fillId="7" borderId="16" xfId="0" applyNumberFormat="1" applyFont="1" applyFill="1" applyBorder="1" applyAlignment="1">
      <alignment horizontal="center" vertical="center" wrapText="1"/>
    </xf>
    <xf numFmtId="0" fontId="3" fillId="4" borderId="4" xfId="0" applyFont="1" applyFill="1" applyBorder="1" applyAlignment="1">
      <alignment horizontal="center" vertical="center"/>
    </xf>
    <xf numFmtId="0" fontId="3" fillId="4" borderId="3" xfId="0" applyFont="1" applyFill="1" applyBorder="1" applyAlignment="1">
      <alignment horizontal="center" vertical="center"/>
    </xf>
    <xf numFmtId="0" fontId="3" fillId="4" borderId="5" xfId="0" applyFont="1" applyFill="1" applyBorder="1" applyAlignment="1">
      <alignment horizontal="center" vertical="center"/>
    </xf>
    <xf numFmtId="0" fontId="36" fillId="7" borderId="13" xfId="2" applyFont="1" applyFill="1" applyBorder="1" applyAlignment="1">
      <alignment horizontal="center" vertical="center" wrapText="1"/>
    </xf>
    <xf numFmtId="0" fontId="10" fillId="7" borderId="18" xfId="2" applyFont="1" applyFill="1" applyBorder="1" applyAlignment="1">
      <alignment horizontal="center" vertical="center" wrapText="1"/>
    </xf>
    <xf numFmtId="0" fontId="10" fillId="7" borderId="25" xfId="2" applyFont="1" applyFill="1" applyBorder="1" applyAlignment="1">
      <alignment horizontal="center" vertical="center" wrapText="1"/>
    </xf>
    <xf numFmtId="0" fontId="12" fillId="7" borderId="14" xfId="2" applyFont="1" applyFill="1" applyBorder="1" applyAlignment="1">
      <alignment horizontal="center" vertical="center" wrapText="1"/>
    </xf>
    <xf numFmtId="0" fontId="11" fillId="7" borderId="14" xfId="0" applyFont="1" applyFill="1" applyBorder="1" applyAlignment="1">
      <alignment horizontal="center" vertical="center" wrapText="1"/>
    </xf>
    <xf numFmtId="0" fontId="11" fillId="7" borderId="19" xfId="0" applyFont="1" applyFill="1" applyBorder="1" applyAlignment="1">
      <alignment horizontal="center" vertical="center" wrapText="1"/>
    </xf>
    <xf numFmtId="0" fontId="6" fillId="7" borderId="14" xfId="0" applyFont="1" applyFill="1" applyBorder="1" applyAlignment="1">
      <alignment horizontal="center" vertical="center"/>
    </xf>
    <xf numFmtId="164" fontId="11" fillId="7" borderId="14" xfId="3" applyNumberFormat="1" applyFont="1" applyFill="1" applyBorder="1" applyAlignment="1">
      <alignment horizontal="center" vertical="center" wrapText="1"/>
    </xf>
    <xf numFmtId="0" fontId="34" fillId="7" borderId="19" xfId="0" applyFont="1" applyFill="1" applyBorder="1" applyAlignment="1">
      <alignment horizontal="center" vertical="center" wrapText="1"/>
    </xf>
    <xf numFmtId="0" fontId="11" fillId="7" borderId="19" xfId="2" applyFont="1" applyFill="1" applyBorder="1" applyAlignment="1">
      <alignment horizontal="center" vertical="center" wrapText="1"/>
    </xf>
    <xf numFmtId="0" fontId="13" fillId="28" borderId="43" xfId="0" applyFont="1" applyFill="1" applyBorder="1" applyAlignment="1">
      <alignment horizontal="center" vertical="center" wrapText="1" readingOrder="1"/>
    </xf>
    <xf numFmtId="0" fontId="13" fillId="28" borderId="43" xfId="0" applyFont="1" applyFill="1" applyBorder="1" applyAlignment="1">
      <alignment horizontal="center" vertical="center" wrapText="1"/>
    </xf>
    <xf numFmtId="0" fontId="13" fillId="28" borderId="46" xfId="0" applyFont="1" applyFill="1" applyBorder="1" applyAlignment="1">
      <alignment horizontal="center" vertical="center" wrapText="1"/>
    </xf>
    <xf numFmtId="0" fontId="33" fillId="15" borderId="43" xfId="4" applyFont="1" applyFill="1" applyBorder="1" applyAlignment="1">
      <alignment horizontal="center" vertical="center" wrapText="1"/>
    </xf>
    <xf numFmtId="0" fontId="33" fillId="15" borderId="46" xfId="4" applyFont="1" applyFill="1" applyBorder="1" applyAlignment="1">
      <alignment horizontal="center" vertical="center" wrapText="1"/>
    </xf>
    <xf numFmtId="10" fontId="14" fillId="15" borderId="46" xfId="3" applyNumberFormat="1" applyFont="1" applyFill="1" applyBorder="1" applyAlignment="1">
      <alignment horizontal="center" vertical="center"/>
    </xf>
    <xf numFmtId="10" fontId="12" fillId="0" borderId="58" xfId="3" applyNumberFormat="1" applyFont="1" applyBorder="1" applyAlignment="1">
      <alignment horizontal="center" vertical="center"/>
    </xf>
    <xf numFmtId="10" fontId="12" fillId="10" borderId="58" xfId="3" applyNumberFormat="1" applyFont="1" applyFill="1" applyBorder="1" applyAlignment="1">
      <alignment horizontal="center" vertical="center"/>
    </xf>
    <xf numFmtId="10" fontId="13" fillId="16" borderId="71" xfId="0" applyNumberFormat="1" applyFont="1" applyFill="1" applyBorder="1" applyAlignment="1">
      <alignment horizontal="center" vertical="center" wrapText="1"/>
    </xf>
    <xf numFmtId="10" fontId="13" fillId="16" borderId="55" xfId="0" applyNumberFormat="1" applyFont="1" applyFill="1" applyBorder="1" applyAlignment="1">
      <alignment horizontal="center" vertical="center" wrapText="1"/>
    </xf>
    <xf numFmtId="10" fontId="13" fillId="16" borderId="72" xfId="0" applyNumberFormat="1" applyFont="1" applyFill="1" applyBorder="1" applyAlignment="1">
      <alignment horizontal="center" vertical="center" wrapText="1"/>
    </xf>
    <xf numFmtId="10" fontId="13" fillId="24" borderId="43" xfId="3" applyNumberFormat="1" applyFont="1" applyFill="1" applyBorder="1" applyAlignment="1">
      <alignment horizontal="center" vertical="center" wrapText="1"/>
    </xf>
    <xf numFmtId="10" fontId="13" fillId="24" borderId="59" xfId="3" applyNumberFormat="1" applyFont="1" applyFill="1" applyBorder="1" applyAlignment="1">
      <alignment horizontal="center" vertical="center" wrapText="1"/>
    </xf>
    <xf numFmtId="10" fontId="13" fillId="24" borderId="60" xfId="3" applyNumberFormat="1" applyFont="1" applyFill="1" applyBorder="1" applyAlignment="1">
      <alignment horizontal="center" vertical="center" wrapText="1"/>
    </xf>
    <xf numFmtId="0" fontId="4" fillId="26" borderId="0" xfId="0" applyFont="1" applyFill="1"/>
    <xf numFmtId="0" fontId="4" fillId="26" borderId="0" xfId="0" applyFont="1" applyFill="1" applyAlignment="1">
      <alignment horizontal="center" vertical="center"/>
    </xf>
  </cellXfs>
  <cellStyles count="6">
    <cellStyle name="Énfasis1" xfId="2" builtinId="29"/>
    <cellStyle name="Normal" xfId="0" builtinId="0"/>
    <cellStyle name="Normal 2" xfId="4" xr:uid="{683E75C4-12C2-4860-B833-DC7248525AAA}"/>
    <cellStyle name="Normal 2 2" xfId="5" xr:uid="{B6198891-5691-480B-BD53-931E366D2AAA}"/>
    <cellStyle name="Porcentaje" xfId="1" builtinId="5"/>
    <cellStyle name="Porcentaje 4" xfId="3" xr:uid="{AD7AF79D-473B-4C04-99B0-781E1BF781E2}"/>
  </cellStyles>
  <dxfs count="1">
    <dxf>
      <fill>
        <patternFill patternType="solid">
          <fgColor rgb="FFFFFFFF"/>
          <bgColor indexed="65"/>
        </patternFill>
      </fill>
    </dxf>
  </dxfs>
  <tableStyles count="0" defaultTableStyle="TableStyleMedium2" defaultPivotStyle="PivotStyleLight16"/>
  <colors>
    <mruColors>
      <color rgb="FF43358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PAAC 2023 MONITOREO</a:t>
            </a:r>
            <a:r>
              <a:rPr lang="en-US" b="1" baseline="0"/>
              <a:t> PRIMER CUATRIMESTRE </a:t>
            </a:r>
            <a:endParaRPr lang="en-US" b="1"/>
          </a:p>
        </c:rich>
      </c:tx>
      <c:layout>
        <c:manualLayout>
          <c:xMode val="edge"/>
          <c:yMode val="edge"/>
          <c:x val="0.11245822397200352"/>
          <c:y val="2.3148148148148147E-2"/>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stacked"/>
        <c:varyColors val="0"/>
        <c:ser>
          <c:idx val="0"/>
          <c:order val="0"/>
          <c:spPr>
            <a:solidFill>
              <a:schemeClr val="accent1"/>
            </a:solidFill>
            <a:ln>
              <a:noFill/>
            </a:ln>
            <a:effectLst/>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'PAAC 2024 V1 EN CONSTRUCCION '!$J$135:$O$135</c:f>
            </c:strRef>
          </c:cat>
          <c:val>
            <c:numRef>
              <c:f>'PAAC 2024 V1 EN CONSTRUCCION '!$J$136:$O$136</c:f>
            </c:numRef>
          </c:val>
          <c:extLst>
            <c:ext xmlns:c16="http://schemas.microsoft.com/office/drawing/2014/chart" uri="{C3380CC4-5D6E-409C-BE32-E72D297353CC}">
              <c16:uniqueId val="{00000009-21F2-4E57-B2F5-737E05AAF9DD}"/>
            </c:ext>
          </c:extLst>
        </c:ser>
        <c:dLbls>
          <c:showLegendKey val="0"/>
          <c:showVal val="0"/>
          <c:showCatName val="0"/>
          <c:showSerName val="0"/>
          <c:showPercent val="0"/>
          <c:showBubbleSize val="0"/>
        </c:dLbls>
        <c:gapWidth val="150"/>
        <c:shape val="box"/>
        <c:axId val="1015570304"/>
        <c:axId val="1015572704"/>
        <c:axId val="0"/>
      </c:bar3DChart>
      <c:catAx>
        <c:axId val="1015570304"/>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15572704"/>
        <c:crosses val="autoZero"/>
        <c:auto val="1"/>
        <c:lblAlgn val="ctr"/>
        <c:lblOffset val="100"/>
        <c:noMultiLvlLbl val="0"/>
      </c:catAx>
      <c:valAx>
        <c:axId val="1015572704"/>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1557030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PAAC 2023 MONITOREO</a:t>
            </a:r>
            <a:r>
              <a:rPr lang="en-US" b="1" baseline="0"/>
              <a:t> PRIMER CUATRIMESTRE </a:t>
            </a:r>
            <a:endParaRPr lang="en-US" b="1"/>
          </a:p>
        </c:rich>
      </c:tx>
      <c:layout>
        <c:manualLayout>
          <c:xMode val="edge"/>
          <c:yMode val="edge"/>
          <c:x val="0.11245822397200352"/>
          <c:y val="2.3148148148148147E-2"/>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stacked"/>
        <c:varyColors val="0"/>
        <c:ser>
          <c:idx val="0"/>
          <c:order val="0"/>
          <c:spPr>
            <a:solidFill>
              <a:schemeClr val="accent1"/>
            </a:solidFill>
            <a:ln>
              <a:noFill/>
            </a:ln>
            <a:effectLst/>
            <a:sp3d/>
          </c:spPr>
          <c:invertIfNegative val="0"/>
          <c:dPt>
            <c:idx val="1"/>
            <c:invertIfNegative val="0"/>
            <c:bubble3D val="0"/>
            <c:spPr>
              <a:solidFill>
                <a:schemeClr val="accent2">
                  <a:lumMod val="60000"/>
                  <a:lumOff val="40000"/>
                </a:schemeClr>
              </a:solidFill>
              <a:ln>
                <a:noFill/>
              </a:ln>
              <a:effectLst/>
              <a:sp3d/>
            </c:spPr>
            <c:extLst>
              <c:ext xmlns:c16="http://schemas.microsoft.com/office/drawing/2014/chart" uri="{C3380CC4-5D6E-409C-BE32-E72D297353CC}">
                <c16:uniqueId val="{00000001-0F37-459B-8A69-941CAC6D8B6C}"/>
              </c:ext>
            </c:extLst>
          </c:dPt>
          <c:dPt>
            <c:idx val="3"/>
            <c:invertIfNegative val="0"/>
            <c:bubble3D val="0"/>
            <c:spPr>
              <a:solidFill>
                <a:schemeClr val="accent2">
                  <a:lumMod val="60000"/>
                  <a:lumOff val="40000"/>
                </a:schemeClr>
              </a:solidFill>
              <a:ln>
                <a:noFill/>
              </a:ln>
              <a:effectLst/>
              <a:sp3d/>
            </c:spPr>
            <c:extLst>
              <c:ext xmlns:c16="http://schemas.microsoft.com/office/drawing/2014/chart" uri="{C3380CC4-5D6E-409C-BE32-E72D297353CC}">
                <c16:uniqueId val="{00000002-0F37-459B-8A69-941CAC6D8B6C}"/>
              </c:ext>
            </c:extLst>
          </c:dPt>
          <c:dPt>
            <c:idx val="5"/>
            <c:invertIfNegative val="0"/>
            <c:bubble3D val="0"/>
            <c:spPr>
              <a:solidFill>
                <a:schemeClr val="accent2">
                  <a:lumMod val="60000"/>
                  <a:lumOff val="40000"/>
                </a:schemeClr>
              </a:solidFill>
              <a:ln>
                <a:noFill/>
              </a:ln>
              <a:effectLst/>
              <a:sp3d/>
            </c:spPr>
            <c:extLst>
              <c:ext xmlns:c16="http://schemas.microsoft.com/office/drawing/2014/chart" uri="{C3380CC4-5D6E-409C-BE32-E72D297353CC}">
                <c16:uniqueId val="{00000003-0F37-459B-8A69-941CAC6D8B6C}"/>
              </c:ext>
            </c:extLst>
          </c:dPt>
          <c:dLbls>
            <c:dLbl>
              <c:idx val="0"/>
              <c:layout>
                <c:manualLayout>
                  <c:x val="1.1111111111111086E-2"/>
                  <c:y val="-0.1388888888888889"/>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0F37-459B-8A69-941CAC6D8B6C}"/>
                </c:ext>
              </c:extLst>
            </c:dLbl>
            <c:dLbl>
              <c:idx val="1"/>
              <c:layout>
                <c:manualLayout>
                  <c:x val="1.3888888888888838E-2"/>
                  <c:y val="-0.13425925925925936"/>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0F37-459B-8A69-941CAC6D8B6C}"/>
                </c:ext>
              </c:extLst>
            </c:dLbl>
            <c:dLbl>
              <c:idx val="2"/>
              <c:layout>
                <c:manualLayout>
                  <c:x val="5.5555555555555558E-3"/>
                  <c:y val="-0.24537037037037038"/>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0F37-459B-8A69-941CAC6D8B6C}"/>
                </c:ext>
              </c:extLst>
            </c:dLbl>
            <c:dLbl>
              <c:idx val="3"/>
              <c:layout>
                <c:manualLayout>
                  <c:x val="3.3333333333333333E-2"/>
                  <c:y val="-6.944444444444444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0F37-459B-8A69-941CAC6D8B6C}"/>
                </c:ext>
              </c:extLst>
            </c:dLbl>
            <c:dLbl>
              <c:idx val="4"/>
              <c:layout>
                <c:manualLayout>
                  <c:x val="9.1666666666666563E-2"/>
                  <c:y val="-5.0925925925925923E-2"/>
                </c:manualLayout>
              </c:layout>
              <c:spPr>
                <a:noFill/>
                <a:ln>
                  <a:noFill/>
                </a:ln>
                <a:effectLst/>
              </c:spPr>
              <c:txPr>
                <a:bodyPr rot="0" spcFirstLastPara="1" vertOverflow="ellipsis" vert="horz" wrap="square" lIns="38100" tIns="19050" rIns="38100" bIns="19050" anchor="ctr" anchorCtr="1">
                  <a:no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15:layout>
                    <c:manualLayout>
                      <c:w val="0.10411111111111111"/>
                      <c:h val="6.9375182268883062E-2"/>
                    </c:manualLayout>
                  </c15:layout>
                </c:ext>
                <c:ext xmlns:c16="http://schemas.microsoft.com/office/drawing/2014/chart" uri="{C3380CC4-5D6E-409C-BE32-E72D297353CC}">
                  <c16:uniqueId val="{00000006-0F37-459B-8A69-941CAC6D8B6C}"/>
                </c:ext>
              </c:extLst>
            </c:dLbl>
            <c:dLbl>
              <c:idx val="5"/>
              <c:layout>
                <c:manualLayout>
                  <c:x val="1.6666666666666666E-2"/>
                  <c:y val="-5.555555555555555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0F37-459B-8A69-941CAC6D8B6C}"/>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'PUBLICAR v2'!$J$167:$O$167</c:f>
              <c:strCache>
                <c:ptCount val="6"/>
                <c:pt idx="0">
                  <c:v>P Icuat</c:v>
                </c:pt>
                <c:pt idx="1">
                  <c:v>M Icuat</c:v>
                </c:pt>
                <c:pt idx="2">
                  <c:v>P IICuat</c:v>
                </c:pt>
                <c:pt idx="3">
                  <c:v>M IIcuat</c:v>
                </c:pt>
                <c:pt idx="4">
                  <c:v>P IIICuat</c:v>
                </c:pt>
                <c:pt idx="5">
                  <c:v>M IIIcuat</c:v>
                </c:pt>
              </c:strCache>
            </c:strRef>
          </c:cat>
          <c:val>
            <c:numRef>
              <c:f>'PUBLICAR v2'!$J$168:$O$168</c:f>
              <c:numCache>
                <c:formatCode>0.00%</c:formatCode>
                <c:ptCount val="6"/>
                <c:pt idx="0">
                  <c:v>0.24945945945945941</c:v>
                </c:pt>
                <c:pt idx="1">
                  <c:v>0.24175675675675676</c:v>
                </c:pt>
                <c:pt idx="2">
                  <c:v>0.61175675675675623</c:v>
                </c:pt>
                <c:pt idx="3">
                  <c:v>0</c:v>
                </c:pt>
                <c:pt idx="4">
                  <c:v>1</c:v>
                </c:pt>
                <c:pt idx="5">
                  <c:v>0</c:v>
                </c:pt>
              </c:numCache>
            </c:numRef>
          </c:val>
          <c:extLst>
            <c:ext xmlns:c16="http://schemas.microsoft.com/office/drawing/2014/chart" uri="{C3380CC4-5D6E-409C-BE32-E72D297353CC}">
              <c16:uniqueId val="{00000000-0F37-459B-8A69-941CAC6D8B6C}"/>
            </c:ext>
          </c:extLst>
        </c:ser>
        <c:dLbls>
          <c:showLegendKey val="0"/>
          <c:showVal val="0"/>
          <c:showCatName val="0"/>
          <c:showSerName val="0"/>
          <c:showPercent val="0"/>
          <c:showBubbleSize val="0"/>
        </c:dLbls>
        <c:gapWidth val="150"/>
        <c:shape val="box"/>
        <c:axId val="1015570304"/>
        <c:axId val="1015572704"/>
        <c:axId val="0"/>
      </c:bar3DChart>
      <c:catAx>
        <c:axId val="1015570304"/>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15572704"/>
        <c:crosses val="autoZero"/>
        <c:auto val="1"/>
        <c:lblAlgn val="ctr"/>
        <c:lblOffset val="100"/>
        <c:noMultiLvlLbl val="0"/>
      </c:catAx>
      <c:valAx>
        <c:axId val="1015572704"/>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1557030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all" spc="120" normalizeH="0" baseline="0">
                <a:solidFill>
                  <a:schemeClr val="tx1">
                    <a:lumMod val="65000"/>
                    <a:lumOff val="35000"/>
                  </a:schemeClr>
                </a:solidFill>
                <a:latin typeface="+mn-lt"/>
                <a:ea typeface="+mn-ea"/>
                <a:cs typeface="+mn-cs"/>
              </a:defRPr>
            </a:pPr>
            <a:r>
              <a:rPr lang="es-CO" sz="1400">
                <a:solidFill>
                  <a:srgbClr val="0070C0"/>
                </a:solidFill>
              </a:rPr>
              <a:t>resultados</a:t>
            </a:r>
            <a:r>
              <a:rPr lang="es-CO" sz="1400" baseline="0">
                <a:solidFill>
                  <a:srgbClr val="0070C0"/>
                </a:solidFill>
              </a:rPr>
              <a:t> monitoreo primer cuatrimestre</a:t>
            </a:r>
          </a:p>
          <a:p>
            <a:pPr>
              <a:defRPr/>
            </a:pPr>
            <a:r>
              <a:rPr lang="es-CO" sz="1400" baseline="0">
                <a:solidFill>
                  <a:srgbClr val="0070C0"/>
                </a:solidFill>
              </a:rPr>
              <a:t> 2023 por componente</a:t>
            </a:r>
            <a:endParaRPr lang="es-CO" sz="1400">
              <a:solidFill>
                <a:srgbClr val="0070C0"/>
              </a:solidFill>
            </a:endParaRPr>
          </a:p>
        </c:rich>
      </c:tx>
      <c:layout>
        <c:manualLayout>
          <c:xMode val="edge"/>
          <c:yMode val="edge"/>
          <c:x val="0.21135634710702059"/>
          <c:y val="1.6382250798715348E-2"/>
        </c:manualLayout>
      </c:layout>
      <c:overlay val="0"/>
      <c:spPr>
        <a:noFill/>
        <a:ln>
          <a:solidFill>
            <a:schemeClr val="accent5">
              <a:lumMod val="75000"/>
            </a:schemeClr>
          </a:solidFill>
        </a:ln>
        <a:effectLst/>
      </c:spPr>
      <c:txPr>
        <a:bodyPr rot="0" spcFirstLastPara="1" vertOverflow="ellipsis" vert="horz" wrap="square" anchor="ctr" anchorCtr="1"/>
        <a:lstStyle/>
        <a:p>
          <a:pPr>
            <a:defRPr sz="1600" b="1" i="0" u="none" strike="noStrike" kern="1200" cap="all" spc="120" normalizeH="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'PUBLICAR v2'!$J$170</c:f>
              <c:strCache>
                <c:ptCount val="1"/>
                <c:pt idx="0">
                  <c:v>P ICuat</c:v>
                </c:pt>
              </c:strCache>
            </c:strRef>
          </c:tx>
          <c:spPr>
            <a:solidFill>
              <a:srgbClr val="00B050"/>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1" i="0" u="none" strike="noStrike" kern="1200" baseline="0">
                    <a:solidFill>
                      <a:schemeClr val="tx1">
                        <a:lumMod val="50000"/>
                        <a:lumOff val="50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'PUBLICAR v2'!$I$171:$I$177</c:f>
              <c:strCache>
                <c:ptCount val="7"/>
                <c:pt idx="0">
                  <c:v>CI</c:v>
                </c:pt>
                <c:pt idx="1">
                  <c:v>C2</c:v>
                </c:pt>
                <c:pt idx="2">
                  <c:v>C3</c:v>
                </c:pt>
                <c:pt idx="3">
                  <c:v>C4</c:v>
                </c:pt>
                <c:pt idx="4">
                  <c:v>C5</c:v>
                </c:pt>
                <c:pt idx="5">
                  <c:v>C6</c:v>
                </c:pt>
                <c:pt idx="6">
                  <c:v>C7</c:v>
                </c:pt>
              </c:strCache>
            </c:strRef>
          </c:cat>
          <c:val>
            <c:numRef>
              <c:f>'PUBLICAR v2'!$J$171:$J$177</c:f>
              <c:numCache>
                <c:formatCode>0.00%</c:formatCode>
                <c:ptCount val="7"/>
                <c:pt idx="0">
                  <c:v>0.16888888888888892</c:v>
                </c:pt>
                <c:pt idx="1">
                  <c:v>0.33</c:v>
                </c:pt>
                <c:pt idx="2">
                  <c:v>0.28307692307692311</c:v>
                </c:pt>
                <c:pt idx="3">
                  <c:v>0.21461538461538462</c:v>
                </c:pt>
                <c:pt idx="4">
                  <c:v>0.26269230769230772</c:v>
                </c:pt>
                <c:pt idx="5">
                  <c:v>0.13200000000000001</c:v>
                </c:pt>
                <c:pt idx="6">
                  <c:v>0.33200000000000002</c:v>
                </c:pt>
              </c:numCache>
            </c:numRef>
          </c:val>
          <c:extLst>
            <c:ext xmlns:c16="http://schemas.microsoft.com/office/drawing/2014/chart" uri="{C3380CC4-5D6E-409C-BE32-E72D297353CC}">
              <c16:uniqueId val="{00000000-A830-47D9-89C6-4FB62ED9CDE6}"/>
            </c:ext>
          </c:extLst>
        </c:ser>
        <c:ser>
          <c:idx val="1"/>
          <c:order val="1"/>
          <c:tx>
            <c:strRef>
              <c:f>'PUBLICAR v2'!$K$170</c:f>
              <c:strCache>
                <c:ptCount val="1"/>
                <c:pt idx="0">
                  <c:v>M Icuat</c:v>
                </c:pt>
              </c:strCache>
            </c:strRef>
          </c:tx>
          <c:spPr>
            <a:solidFill>
              <a:schemeClr val="accent2"/>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1" i="0" u="none" strike="noStrike" kern="1200" baseline="0">
                    <a:solidFill>
                      <a:schemeClr val="tx1">
                        <a:lumMod val="50000"/>
                        <a:lumOff val="50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'PUBLICAR v2'!$I$171:$I$177</c:f>
              <c:strCache>
                <c:ptCount val="7"/>
                <c:pt idx="0">
                  <c:v>CI</c:v>
                </c:pt>
                <c:pt idx="1">
                  <c:v>C2</c:v>
                </c:pt>
                <c:pt idx="2">
                  <c:v>C3</c:v>
                </c:pt>
                <c:pt idx="3">
                  <c:v>C4</c:v>
                </c:pt>
                <c:pt idx="4">
                  <c:v>C5</c:v>
                </c:pt>
                <c:pt idx="5">
                  <c:v>C6</c:v>
                </c:pt>
                <c:pt idx="6">
                  <c:v>C7</c:v>
                </c:pt>
              </c:strCache>
            </c:strRef>
          </c:cat>
          <c:val>
            <c:numRef>
              <c:f>'PUBLICAR v2'!$K$171:$K$177</c:f>
              <c:numCache>
                <c:formatCode>0.00%</c:formatCode>
                <c:ptCount val="7"/>
                <c:pt idx="0">
                  <c:v>0.16888888888888892</c:v>
                </c:pt>
                <c:pt idx="1">
                  <c:v>0.33</c:v>
                </c:pt>
                <c:pt idx="2">
                  <c:v>0.28307692307692311</c:v>
                </c:pt>
                <c:pt idx="3">
                  <c:v>0.21461538461538462</c:v>
                </c:pt>
                <c:pt idx="4">
                  <c:v>0.26115384615384618</c:v>
                </c:pt>
                <c:pt idx="5">
                  <c:v>0.13200000000000001</c:v>
                </c:pt>
                <c:pt idx="6">
                  <c:v>0.22600000000000003</c:v>
                </c:pt>
              </c:numCache>
            </c:numRef>
          </c:val>
          <c:extLst>
            <c:ext xmlns:c16="http://schemas.microsoft.com/office/drawing/2014/chart" uri="{C3380CC4-5D6E-409C-BE32-E72D297353CC}">
              <c16:uniqueId val="{00000001-A830-47D9-89C6-4FB62ED9CDE6}"/>
            </c:ext>
          </c:extLst>
        </c:ser>
        <c:ser>
          <c:idx val="2"/>
          <c:order val="2"/>
          <c:tx>
            <c:strRef>
              <c:f>'PUBLICAR v2'!$L$170</c:f>
              <c:strCache>
                <c:ptCount val="1"/>
                <c:pt idx="0">
                  <c:v>P IICuat</c:v>
                </c:pt>
              </c:strCache>
            </c:strRef>
          </c:tx>
          <c:spPr>
            <a:solidFill>
              <a:schemeClr val="accent5">
                <a:lumMod val="60000"/>
                <a:lumOff val="40000"/>
              </a:schemeClr>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1" i="0" u="none" strike="noStrike" kern="1200" baseline="0">
                    <a:solidFill>
                      <a:schemeClr val="tx1">
                        <a:lumMod val="50000"/>
                        <a:lumOff val="50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'PUBLICAR v2'!$I$171:$I$177</c:f>
              <c:strCache>
                <c:ptCount val="7"/>
                <c:pt idx="0">
                  <c:v>CI</c:v>
                </c:pt>
                <c:pt idx="1">
                  <c:v>C2</c:v>
                </c:pt>
                <c:pt idx="2">
                  <c:v>C3</c:v>
                </c:pt>
                <c:pt idx="3">
                  <c:v>C4</c:v>
                </c:pt>
                <c:pt idx="4">
                  <c:v>C5</c:v>
                </c:pt>
                <c:pt idx="5">
                  <c:v>C6</c:v>
                </c:pt>
                <c:pt idx="6">
                  <c:v>C7</c:v>
                </c:pt>
              </c:strCache>
            </c:strRef>
          </c:cat>
          <c:val>
            <c:numRef>
              <c:f>'PUBLICAR v2'!$L$171:$L$177</c:f>
              <c:numCache>
                <c:formatCode>0.00%</c:formatCode>
                <c:ptCount val="7"/>
                <c:pt idx="0">
                  <c:v>0.34888888888888897</c:v>
                </c:pt>
                <c:pt idx="1">
                  <c:v>0.66</c:v>
                </c:pt>
                <c:pt idx="2">
                  <c:v>0.61230769230769233</c:v>
                </c:pt>
                <c:pt idx="3">
                  <c:v>0.59833333333333349</c:v>
                </c:pt>
                <c:pt idx="4">
                  <c:v>0.65038461538461534</c:v>
                </c:pt>
                <c:pt idx="5">
                  <c:v>0.624</c:v>
                </c:pt>
                <c:pt idx="6">
                  <c:v>0.8640000000000001</c:v>
                </c:pt>
              </c:numCache>
            </c:numRef>
          </c:val>
          <c:extLst>
            <c:ext xmlns:c16="http://schemas.microsoft.com/office/drawing/2014/chart" uri="{C3380CC4-5D6E-409C-BE32-E72D297353CC}">
              <c16:uniqueId val="{00000002-A830-47D9-89C6-4FB62ED9CDE6}"/>
            </c:ext>
          </c:extLst>
        </c:ser>
        <c:ser>
          <c:idx val="3"/>
          <c:order val="3"/>
          <c:tx>
            <c:strRef>
              <c:f>'PUBLICAR v2'!$M$170</c:f>
              <c:strCache>
                <c:ptCount val="1"/>
                <c:pt idx="0">
                  <c:v>M IIcuat</c:v>
                </c:pt>
              </c:strCache>
            </c:strRef>
          </c:tx>
          <c:spPr>
            <a:solidFill>
              <a:schemeClr val="accent4"/>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1" i="0" u="none" strike="noStrike" kern="1200" baseline="0">
                    <a:solidFill>
                      <a:schemeClr val="tx1">
                        <a:lumMod val="50000"/>
                        <a:lumOff val="50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'PUBLICAR v2'!$I$171:$I$177</c:f>
              <c:strCache>
                <c:ptCount val="7"/>
                <c:pt idx="0">
                  <c:v>CI</c:v>
                </c:pt>
                <c:pt idx="1">
                  <c:v>C2</c:v>
                </c:pt>
                <c:pt idx="2">
                  <c:v>C3</c:v>
                </c:pt>
                <c:pt idx="3">
                  <c:v>C4</c:v>
                </c:pt>
                <c:pt idx="4">
                  <c:v>C5</c:v>
                </c:pt>
                <c:pt idx="5">
                  <c:v>C6</c:v>
                </c:pt>
                <c:pt idx="6">
                  <c:v>C7</c:v>
                </c:pt>
              </c:strCache>
            </c:strRef>
          </c:cat>
          <c:val>
            <c:numRef>
              <c:f>'PUBLICAR v2'!$M$171:$M$177</c:f>
              <c:numCache>
                <c:formatCode>0.00%</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3-A830-47D9-89C6-4FB62ED9CDE6}"/>
            </c:ext>
          </c:extLst>
        </c:ser>
        <c:ser>
          <c:idx val="4"/>
          <c:order val="4"/>
          <c:tx>
            <c:strRef>
              <c:f>'PUBLICAR v2'!$N$170</c:f>
              <c:strCache>
                <c:ptCount val="1"/>
                <c:pt idx="0">
                  <c:v>P IIICuat</c:v>
                </c:pt>
              </c:strCache>
            </c:strRef>
          </c:tx>
          <c:spPr>
            <a:solidFill>
              <a:schemeClr val="accent5">
                <a:lumMod val="75000"/>
              </a:schemeClr>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1" i="0" u="none" strike="noStrike" kern="1200" baseline="0">
                    <a:solidFill>
                      <a:schemeClr val="tx1">
                        <a:lumMod val="50000"/>
                        <a:lumOff val="50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'PUBLICAR v2'!$I$171:$I$177</c:f>
              <c:strCache>
                <c:ptCount val="7"/>
                <c:pt idx="0">
                  <c:v>CI</c:v>
                </c:pt>
                <c:pt idx="1">
                  <c:v>C2</c:v>
                </c:pt>
                <c:pt idx="2">
                  <c:v>C3</c:v>
                </c:pt>
                <c:pt idx="3">
                  <c:v>C4</c:v>
                </c:pt>
                <c:pt idx="4">
                  <c:v>C5</c:v>
                </c:pt>
                <c:pt idx="5">
                  <c:v>C6</c:v>
                </c:pt>
                <c:pt idx="6">
                  <c:v>C7</c:v>
                </c:pt>
              </c:strCache>
            </c:strRef>
          </c:cat>
          <c:val>
            <c:numRef>
              <c:f>'PUBLICAR v2'!$N$171:$N$177</c:f>
              <c:numCache>
                <c:formatCode>0.00%</c:formatCode>
                <c:ptCount val="7"/>
                <c:pt idx="0">
                  <c:v>1</c:v>
                </c:pt>
                <c:pt idx="1">
                  <c:v>1</c:v>
                </c:pt>
                <c:pt idx="2">
                  <c:v>1</c:v>
                </c:pt>
                <c:pt idx="3">
                  <c:v>1</c:v>
                </c:pt>
                <c:pt idx="4">
                  <c:v>1</c:v>
                </c:pt>
                <c:pt idx="5">
                  <c:v>1</c:v>
                </c:pt>
                <c:pt idx="6">
                  <c:v>1</c:v>
                </c:pt>
              </c:numCache>
            </c:numRef>
          </c:val>
          <c:extLst>
            <c:ext xmlns:c16="http://schemas.microsoft.com/office/drawing/2014/chart" uri="{C3380CC4-5D6E-409C-BE32-E72D297353CC}">
              <c16:uniqueId val="{00000004-A830-47D9-89C6-4FB62ED9CDE6}"/>
            </c:ext>
          </c:extLst>
        </c:ser>
        <c:ser>
          <c:idx val="5"/>
          <c:order val="5"/>
          <c:tx>
            <c:strRef>
              <c:f>'PUBLICAR v2'!$O$170</c:f>
              <c:strCache>
                <c:ptCount val="1"/>
                <c:pt idx="0">
                  <c:v>M IIIcuat</c:v>
                </c:pt>
              </c:strCache>
            </c:strRef>
          </c:tx>
          <c:spPr>
            <a:solidFill>
              <a:schemeClr val="accent6"/>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1" i="0" u="none" strike="noStrike" kern="1200" baseline="0">
                    <a:solidFill>
                      <a:schemeClr val="tx1">
                        <a:lumMod val="50000"/>
                        <a:lumOff val="50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'PUBLICAR v2'!$I$171:$I$177</c:f>
              <c:strCache>
                <c:ptCount val="7"/>
                <c:pt idx="0">
                  <c:v>CI</c:v>
                </c:pt>
                <c:pt idx="1">
                  <c:v>C2</c:v>
                </c:pt>
                <c:pt idx="2">
                  <c:v>C3</c:v>
                </c:pt>
                <c:pt idx="3">
                  <c:v>C4</c:v>
                </c:pt>
                <c:pt idx="4">
                  <c:v>C5</c:v>
                </c:pt>
                <c:pt idx="5">
                  <c:v>C6</c:v>
                </c:pt>
                <c:pt idx="6">
                  <c:v>C7</c:v>
                </c:pt>
              </c:strCache>
            </c:strRef>
          </c:cat>
          <c:val>
            <c:numRef>
              <c:f>'PUBLICAR v2'!$O$171:$O$177</c:f>
              <c:numCache>
                <c:formatCode>0.00%</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5-A830-47D9-89C6-4FB62ED9CDE6}"/>
            </c:ext>
          </c:extLst>
        </c:ser>
        <c:dLbls>
          <c:dLblPos val="outEnd"/>
          <c:showLegendKey val="0"/>
          <c:showVal val="1"/>
          <c:showCatName val="0"/>
          <c:showSerName val="0"/>
          <c:showPercent val="0"/>
          <c:showBubbleSize val="0"/>
        </c:dLbls>
        <c:gapWidth val="444"/>
        <c:overlap val="-90"/>
        <c:axId val="1425121120"/>
        <c:axId val="1425123520"/>
      </c:barChart>
      <c:catAx>
        <c:axId val="1425121120"/>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1" i="0" u="none" strike="noStrike" kern="1200" cap="all" spc="120" normalizeH="0" baseline="0">
                <a:solidFill>
                  <a:schemeClr val="tx1">
                    <a:lumMod val="65000"/>
                    <a:lumOff val="35000"/>
                  </a:schemeClr>
                </a:solidFill>
                <a:latin typeface="+mn-lt"/>
                <a:ea typeface="+mn-ea"/>
                <a:cs typeface="+mn-cs"/>
              </a:defRPr>
            </a:pPr>
            <a:endParaRPr lang="en-US"/>
          </a:p>
        </c:txPr>
        <c:crossAx val="1425123520"/>
        <c:crosses val="autoZero"/>
        <c:auto val="1"/>
        <c:lblAlgn val="ctr"/>
        <c:lblOffset val="100"/>
        <c:noMultiLvlLbl val="0"/>
      </c:catAx>
      <c:valAx>
        <c:axId val="1425123520"/>
        <c:scaling>
          <c:orientation val="minMax"/>
        </c:scaling>
        <c:delete val="1"/>
        <c:axPos val="l"/>
        <c:numFmt formatCode="0.00%" sourceLinked="1"/>
        <c:majorTickMark val="none"/>
        <c:minorTickMark val="none"/>
        <c:tickLblPos val="nextTo"/>
        <c:crossAx val="1425121120"/>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lt1"/>
    </a:solidFill>
    <a:ln w="9525" cap="flat" cmpd="sng" algn="ctr">
      <a:solidFill>
        <a:schemeClr val="tx1">
          <a:lumMod val="15000"/>
          <a:lumOff val="85000"/>
        </a:schemeClr>
      </a:solidFill>
      <a:round/>
    </a:ln>
    <a:effectLst/>
  </c:spPr>
  <c:txPr>
    <a:bodyPr/>
    <a:lstStyle/>
    <a:p>
      <a:pPr>
        <a:defRPr b="1"/>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all" spc="120" normalizeH="0" baseline="0">
                <a:solidFill>
                  <a:schemeClr val="tx1">
                    <a:lumMod val="65000"/>
                    <a:lumOff val="35000"/>
                  </a:schemeClr>
                </a:solidFill>
                <a:latin typeface="+mn-lt"/>
                <a:ea typeface="+mn-ea"/>
                <a:cs typeface="+mn-cs"/>
              </a:defRPr>
            </a:pPr>
            <a:r>
              <a:rPr lang="es-CO">
                <a:solidFill>
                  <a:schemeClr val="accent1"/>
                </a:solidFill>
              </a:rPr>
              <a:t>PAAC  2023  </a:t>
            </a:r>
          </a:p>
          <a:p>
            <a:pPr>
              <a:defRPr/>
            </a:pPr>
            <a:r>
              <a:rPr lang="es-CO">
                <a:solidFill>
                  <a:schemeClr val="accent1"/>
                </a:solidFill>
              </a:rPr>
              <a:t>MONITOREO PRIMER CUATRIMESTRE </a:t>
            </a:r>
          </a:p>
          <a:p>
            <a:pPr>
              <a:defRPr/>
            </a:pPr>
            <a:r>
              <a:rPr lang="es-CO">
                <a:solidFill>
                  <a:schemeClr val="accent1"/>
                </a:solidFill>
              </a:rPr>
              <a:t>POR AREA</a:t>
            </a:r>
          </a:p>
        </c:rich>
      </c:tx>
      <c:layout>
        <c:manualLayout>
          <c:xMode val="edge"/>
          <c:yMode val="edge"/>
          <c:x val="0.24683326296862731"/>
          <c:y val="1.8518446864903556E-2"/>
        </c:manualLayout>
      </c:layout>
      <c:overlay val="0"/>
      <c:spPr>
        <a:noFill/>
        <a:ln>
          <a:noFill/>
        </a:ln>
        <a:effectLst/>
      </c:spPr>
      <c:txPr>
        <a:bodyPr rot="0" spcFirstLastPara="1" vertOverflow="ellipsis" vert="horz" wrap="square" anchor="ctr" anchorCtr="1"/>
        <a:lstStyle/>
        <a:p>
          <a:pPr>
            <a:defRPr sz="1600" b="1" i="0" u="none" strike="noStrike" kern="1200" cap="all" spc="120" normalizeH="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'PUBLICAR v2'!$J$198</c:f>
              <c:strCache>
                <c:ptCount val="1"/>
                <c:pt idx="0">
                  <c:v>P ICuat</c:v>
                </c:pt>
              </c:strCache>
            </c:strRef>
          </c:tx>
          <c:spPr>
            <a:solidFill>
              <a:srgbClr val="00B050"/>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'PUBLICAR v2'!$I$199:$I$212</c:f>
              <c:strCache>
                <c:ptCount val="14"/>
                <c:pt idx="0">
                  <c:v>DGTH</c:v>
                </c:pt>
                <c:pt idx="1">
                  <c:v>SG</c:v>
                </c:pt>
                <c:pt idx="2">
                  <c:v>REC</c:v>
                </c:pt>
                <c:pt idx="3">
                  <c:v>GIO</c:v>
                </c:pt>
                <c:pt idx="4">
                  <c:v>OCI</c:v>
                </c:pt>
                <c:pt idx="5">
                  <c:v>OAP</c:v>
                </c:pt>
                <c:pt idx="6">
                  <c:v>STI</c:v>
                </c:pt>
                <c:pt idx="7">
                  <c:v>CEA </c:v>
                </c:pt>
                <c:pt idx="8">
                  <c:v>ODISC</c:v>
                </c:pt>
                <c:pt idx="9">
                  <c:v>OACRI</c:v>
                </c:pt>
                <c:pt idx="10">
                  <c:v>DA</c:v>
                </c:pt>
                <c:pt idx="11">
                  <c:v>GDOC</c:v>
                </c:pt>
                <c:pt idx="12">
                  <c:v>OANAL</c:v>
                </c:pt>
                <c:pt idx="13">
                  <c:v>DOPER</c:v>
                </c:pt>
              </c:strCache>
            </c:strRef>
          </c:cat>
          <c:val>
            <c:numRef>
              <c:f>'PUBLICAR v2'!$J$199:$J$212</c:f>
              <c:numCache>
                <c:formatCode>0.00%</c:formatCode>
                <c:ptCount val="14"/>
                <c:pt idx="0">
                  <c:v>0.19800000000000001</c:v>
                </c:pt>
                <c:pt idx="1">
                  <c:v>4.1250000000000002E-2</c:v>
                </c:pt>
                <c:pt idx="2">
                  <c:v>0.24750000000000003</c:v>
                </c:pt>
                <c:pt idx="3">
                  <c:v>0.23125000000000004</c:v>
                </c:pt>
                <c:pt idx="4">
                  <c:v>0.27500000000000002</c:v>
                </c:pt>
                <c:pt idx="5">
                  <c:v>0.36000000000000004</c:v>
                </c:pt>
                <c:pt idx="6">
                  <c:v>0.41200000000000003</c:v>
                </c:pt>
                <c:pt idx="7">
                  <c:v>0.23800000000000004</c:v>
                </c:pt>
                <c:pt idx="8">
                  <c:v>0.33</c:v>
                </c:pt>
                <c:pt idx="9">
                  <c:v>0.29750000000000004</c:v>
                </c:pt>
                <c:pt idx="10">
                  <c:v>0.26666666666666666</c:v>
                </c:pt>
                <c:pt idx="11">
                  <c:v>0.33</c:v>
                </c:pt>
                <c:pt idx="12">
                  <c:v>0.16500000000000001</c:v>
                </c:pt>
                <c:pt idx="13">
                  <c:v>0.33</c:v>
                </c:pt>
              </c:numCache>
            </c:numRef>
          </c:val>
          <c:extLst>
            <c:ext xmlns:c16="http://schemas.microsoft.com/office/drawing/2014/chart" uri="{C3380CC4-5D6E-409C-BE32-E72D297353CC}">
              <c16:uniqueId val="{00000000-D9E7-4560-B3F8-2875425788E2}"/>
            </c:ext>
          </c:extLst>
        </c:ser>
        <c:ser>
          <c:idx val="1"/>
          <c:order val="1"/>
          <c:tx>
            <c:strRef>
              <c:f>'PUBLICAR v2'!$K$198</c:f>
              <c:strCache>
                <c:ptCount val="1"/>
                <c:pt idx="0">
                  <c:v>M Icuat</c:v>
                </c:pt>
              </c:strCache>
            </c:strRef>
          </c:tx>
          <c:spPr>
            <a:solidFill>
              <a:schemeClr val="accent2"/>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'PUBLICAR v2'!$I$199:$I$212</c:f>
              <c:strCache>
                <c:ptCount val="14"/>
                <c:pt idx="0">
                  <c:v>DGTH</c:v>
                </c:pt>
                <c:pt idx="1">
                  <c:v>SG</c:v>
                </c:pt>
                <c:pt idx="2">
                  <c:v>REC</c:v>
                </c:pt>
                <c:pt idx="3">
                  <c:v>GIO</c:v>
                </c:pt>
                <c:pt idx="4">
                  <c:v>OCI</c:v>
                </c:pt>
                <c:pt idx="5">
                  <c:v>OAP</c:v>
                </c:pt>
                <c:pt idx="6">
                  <c:v>STI</c:v>
                </c:pt>
                <c:pt idx="7">
                  <c:v>CEA </c:v>
                </c:pt>
                <c:pt idx="8">
                  <c:v>ODISC</c:v>
                </c:pt>
                <c:pt idx="9">
                  <c:v>OACRI</c:v>
                </c:pt>
                <c:pt idx="10">
                  <c:v>DA</c:v>
                </c:pt>
                <c:pt idx="11">
                  <c:v>GDOC</c:v>
                </c:pt>
                <c:pt idx="12">
                  <c:v>OANAL</c:v>
                </c:pt>
                <c:pt idx="13">
                  <c:v>DOPER</c:v>
                </c:pt>
              </c:strCache>
            </c:strRef>
          </c:cat>
          <c:val>
            <c:numRef>
              <c:f>'PUBLICAR v2'!$K$199:$K$212</c:f>
              <c:numCache>
                <c:formatCode>0.00%</c:formatCode>
                <c:ptCount val="14"/>
                <c:pt idx="0">
                  <c:v>0.19800000000000001</c:v>
                </c:pt>
                <c:pt idx="1">
                  <c:v>4.1250000000000002E-2</c:v>
                </c:pt>
                <c:pt idx="2">
                  <c:v>0.24750000000000003</c:v>
                </c:pt>
                <c:pt idx="3">
                  <c:v>0.23125000000000004</c:v>
                </c:pt>
                <c:pt idx="4">
                  <c:v>0.27500000000000002</c:v>
                </c:pt>
                <c:pt idx="5">
                  <c:v>0.36000000000000004</c:v>
                </c:pt>
                <c:pt idx="6">
                  <c:v>0.36399999999999999</c:v>
                </c:pt>
                <c:pt idx="7">
                  <c:v>0.23800000000000004</c:v>
                </c:pt>
                <c:pt idx="8">
                  <c:v>0.33</c:v>
                </c:pt>
                <c:pt idx="9">
                  <c:v>0.29750000000000004</c:v>
                </c:pt>
                <c:pt idx="10">
                  <c:v>0.26666666666666666</c:v>
                </c:pt>
                <c:pt idx="11">
                  <c:v>0.33</c:v>
                </c:pt>
                <c:pt idx="12">
                  <c:v>0</c:v>
                </c:pt>
                <c:pt idx="13">
                  <c:v>0.33</c:v>
                </c:pt>
              </c:numCache>
            </c:numRef>
          </c:val>
          <c:extLst>
            <c:ext xmlns:c16="http://schemas.microsoft.com/office/drawing/2014/chart" uri="{C3380CC4-5D6E-409C-BE32-E72D297353CC}">
              <c16:uniqueId val="{00000001-D9E7-4560-B3F8-2875425788E2}"/>
            </c:ext>
          </c:extLst>
        </c:ser>
        <c:dLbls>
          <c:dLblPos val="outEnd"/>
          <c:showLegendKey val="0"/>
          <c:showVal val="1"/>
          <c:showCatName val="0"/>
          <c:showSerName val="0"/>
          <c:showPercent val="0"/>
          <c:showBubbleSize val="0"/>
        </c:dLbls>
        <c:gapWidth val="444"/>
        <c:overlap val="-90"/>
        <c:axId val="808772128"/>
        <c:axId val="808768768"/>
      </c:barChart>
      <c:catAx>
        <c:axId val="808772128"/>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1" i="0" u="none" strike="noStrike" kern="1200" cap="all" spc="120" normalizeH="0" baseline="0">
                <a:solidFill>
                  <a:schemeClr val="accent1"/>
                </a:solidFill>
                <a:latin typeface="+mn-lt"/>
                <a:ea typeface="+mn-ea"/>
                <a:cs typeface="+mn-cs"/>
              </a:defRPr>
            </a:pPr>
            <a:endParaRPr lang="en-US"/>
          </a:p>
        </c:txPr>
        <c:crossAx val="808768768"/>
        <c:crosses val="autoZero"/>
        <c:auto val="1"/>
        <c:lblAlgn val="ctr"/>
        <c:lblOffset val="100"/>
        <c:noMultiLvlLbl val="0"/>
      </c:catAx>
      <c:valAx>
        <c:axId val="808768768"/>
        <c:scaling>
          <c:orientation val="minMax"/>
        </c:scaling>
        <c:delete val="1"/>
        <c:axPos val="l"/>
        <c:numFmt formatCode="0.00%" sourceLinked="1"/>
        <c:majorTickMark val="none"/>
        <c:minorTickMark val="none"/>
        <c:tickLblPos val="nextTo"/>
        <c:crossAx val="808772128"/>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1" i="0" u="none" strike="noStrike" kern="1200" baseline="0">
              <a:solidFill>
                <a:schemeClr val="accent1"/>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2">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800" b="0" i="0" u="none" strike="noStrike" kern="1200" baseline="0"/>
    <cs:bodyPr rot="-5400000" spcFirstLastPara="1" vertOverflow="clip" horzOverflow="clip" vert="horz" wrap="square" lIns="38100" tIns="19050" rIns="38100" bIns="19050" anchor="ctr" anchorCtr="1">
      <a:spAutoFit/>
    </cs:bodyPr>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202">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800" b="0" i="0" u="none" strike="noStrike" kern="1200" baseline="0"/>
    <cs:bodyPr rot="-5400000" spcFirstLastPara="1" vertOverflow="clip" horzOverflow="clip" vert="horz" wrap="square" lIns="38100" tIns="19050" rIns="38100" bIns="19050" anchor="ctr" anchorCtr="1">
      <a:spAutoFit/>
    </cs:bodyPr>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chart" Target="../charts/chart3.xml"/><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1</xdr:col>
      <xdr:colOff>0</xdr:colOff>
      <xdr:row>122</xdr:row>
      <xdr:rowOff>28575</xdr:rowOff>
    </xdr:from>
    <xdr:to>
      <xdr:col>4</xdr:col>
      <xdr:colOff>9525</xdr:colOff>
      <xdr:row>139</xdr:row>
      <xdr:rowOff>142875</xdr:rowOff>
    </xdr:to>
    <xdr:graphicFrame macro="">
      <xdr:nvGraphicFramePr>
        <xdr:cNvPr id="2" name="Gráfico 1">
          <a:extLst>
            <a:ext uri="{FF2B5EF4-FFF2-40B4-BE49-F238E27FC236}">
              <a16:creationId xmlns:a16="http://schemas.microsoft.com/office/drawing/2014/main" id="{81453321-53A3-406C-848D-B6FF73A3CE1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3</xdr:col>
      <xdr:colOff>1952625</xdr:colOff>
      <xdr:row>152</xdr:row>
      <xdr:rowOff>41274</xdr:rowOff>
    </xdr:from>
    <xdr:to>
      <xdr:col>7</xdr:col>
      <xdr:colOff>47625</xdr:colOff>
      <xdr:row>167</xdr:row>
      <xdr:rowOff>85724</xdr:rowOff>
    </xdr:to>
    <xdr:graphicFrame macro="">
      <xdr:nvGraphicFramePr>
        <xdr:cNvPr id="4" name="Gráfico 3">
          <a:extLst>
            <a:ext uri="{FF2B5EF4-FFF2-40B4-BE49-F238E27FC236}">
              <a16:creationId xmlns:a16="http://schemas.microsoft.com/office/drawing/2014/main" id="{E9B5F6D9-EE48-E498-6ECB-BA84A8C2A03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433917</xdr:colOff>
      <xdr:row>170</xdr:row>
      <xdr:rowOff>21165</xdr:rowOff>
    </xdr:from>
    <xdr:to>
      <xdr:col>6</xdr:col>
      <xdr:colOff>275167</xdr:colOff>
      <xdr:row>189</xdr:row>
      <xdr:rowOff>105832</xdr:rowOff>
    </xdr:to>
    <xdr:graphicFrame macro="">
      <xdr:nvGraphicFramePr>
        <xdr:cNvPr id="5" name="Gráfico 4">
          <a:extLst>
            <a:ext uri="{FF2B5EF4-FFF2-40B4-BE49-F238E27FC236}">
              <a16:creationId xmlns:a16="http://schemas.microsoft.com/office/drawing/2014/main" id="{0B500F00-BD6E-40C1-2CD8-066F4E517735}"/>
            </a:ext>
            <a:ext uri="{147F2762-F138-4A5C-976F-8EAC2B608ADB}">
              <a16:predDERef xmlns:a16="http://schemas.microsoft.com/office/drawing/2014/main" pred="{E9B5F6D9-EE48-E498-6ECB-BA84A8C2A03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190500</xdr:colOff>
      <xdr:row>196</xdr:row>
      <xdr:rowOff>147107</xdr:rowOff>
    </xdr:from>
    <xdr:to>
      <xdr:col>6</xdr:col>
      <xdr:colOff>359833</xdr:colOff>
      <xdr:row>213</xdr:row>
      <xdr:rowOff>32807</xdr:rowOff>
    </xdr:to>
    <xdr:graphicFrame macro="">
      <xdr:nvGraphicFramePr>
        <xdr:cNvPr id="6" name="Gráfico 5">
          <a:extLst>
            <a:ext uri="{FF2B5EF4-FFF2-40B4-BE49-F238E27FC236}">
              <a16:creationId xmlns:a16="http://schemas.microsoft.com/office/drawing/2014/main" id="{65EF6EA8-2F1D-DD99-2427-52D330CD23D4}"/>
            </a:ext>
            <a:ext uri="{147F2762-F138-4A5C-976F-8EAC2B608ADB}">
              <a16:predDERef xmlns:a16="http://schemas.microsoft.com/office/drawing/2014/main" pred="{0B500F00-BD6E-40C1-2CD8-066F4E51773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ACE410-F537-455A-9862-790A4809002A}">
  <dimension ref="A2:AA164"/>
  <sheetViews>
    <sheetView tabSelected="1" zoomScale="136" zoomScaleNormal="136" workbookViewId="0">
      <selection activeCell="A2" sqref="A2:B2"/>
    </sheetView>
  </sheetViews>
  <sheetFormatPr defaultColWidth="12.42578125" defaultRowHeight="12.75" outlineLevelCol="2"/>
  <cols>
    <col min="1" max="1" width="23.28515625" style="2" customWidth="1"/>
    <col min="2" max="2" width="19.140625" style="28" customWidth="1" outlineLevel="1"/>
    <col min="3" max="3" width="12.7109375" style="28" hidden="1" customWidth="1" outlineLevel="1"/>
    <col min="4" max="4" width="22.7109375" style="44" customWidth="1"/>
    <col min="5" max="5" width="8.140625" style="45" customWidth="1" outlineLevel="1"/>
    <col min="6" max="6" width="45.5703125" style="44" customWidth="1"/>
    <col min="7" max="7" width="7.42578125" style="44" hidden="1" customWidth="1"/>
    <col min="8" max="8" width="4.85546875" style="44" hidden="1" customWidth="1"/>
    <col min="9" max="9" width="8.5703125" style="28" hidden="1" customWidth="1"/>
    <col min="10" max="11" width="8.5703125" style="28" hidden="1" customWidth="1" outlineLevel="1"/>
    <col min="12" max="12" width="11" style="28" hidden="1" customWidth="1" collapsed="1"/>
    <col min="13" max="13" width="12.140625" style="28" hidden="1" customWidth="1" outlineLevel="1"/>
    <col min="14" max="14" width="11" style="28" hidden="1" customWidth="1" outlineLevel="1"/>
    <col min="15" max="15" width="12" style="28" hidden="1" customWidth="1" collapsed="1"/>
    <col min="16" max="16" width="10.42578125" style="28" hidden="1" customWidth="1"/>
    <col min="17" max="17" width="9.7109375" style="28" hidden="1" customWidth="1" outlineLevel="1"/>
    <col min="18" max="18" width="10.140625" style="28" hidden="1" customWidth="1" outlineLevel="1"/>
    <col min="19" max="19" width="10.42578125" style="28" hidden="1" customWidth="1" collapsed="1"/>
    <col min="20" max="20" width="13.28515625" style="46" hidden="1" customWidth="1"/>
    <col min="21" max="21" width="20" style="46" hidden="1" customWidth="1"/>
    <col min="22" max="22" width="14.7109375" style="47" hidden="1" customWidth="1" outlineLevel="1"/>
    <col min="23" max="23" width="45.85546875" style="48" customWidth="1" collapsed="1"/>
    <col min="24" max="24" width="44" style="2" hidden="1" customWidth="1" outlineLevel="2"/>
    <col min="25" max="25" width="26.28515625" style="2" customWidth="1" collapsed="1"/>
    <col min="26" max="26" width="28.42578125" style="101" customWidth="1"/>
    <col min="27" max="27" width="43.28515625" style="2" customWidth="1"/>
    <col min="28" max="16384" width="12.42578125" style="2"/>
  </cols>
  <sheetData>
    <row r="2" spans="1:26" ht="11.25">
      <c r="A2" s="662"/>
      <c r="B2" s="663"/>
      <c r="D2" s="324" t="s">
        <v>0</v>
      </c>
      <c r="E2" s="325"/>
      <c r="F2" s="325"/>
      <c r="G2" s="325"/>
      <c r="H2" s="325"/>
      <c r="I2" s="325"/>
      <c r="J2" s="325"/>
      <c r="K2" s="325"/>
      <c r="L2" s="325"/>
      <c r="M2" s="325"/>
      <c r="N2" s="325"/>
      <c r="O2" s="325"/>
      <c r="P2" s="325"/>
      <c r="Q2" s="325"/>
      <c r="R2" s="325"/>
      <c r="S2" s="325"/>
      <c r="T2" s="325"/>
      <c r="U2" s="325"/>
      <c r="V2" s="325"/>
      <c r="W2" s="325"/>
      <c r="X2" s="326"/>
    </row>
    <row r="3" spans="1:26" ht="15.75" customHeight="1">
      <c r="B3" s="2"/>
      <c r="C3" s="2"/>
      <c r="D3" s="2"/>
      <c r="E3" s="2"/>
      <c r="F3" s="2"/>
      <c r="G3" s="2"/>
      <c r="H3" s="2"/>
      <c r="I3" s="2"/>
      <c r="J3" s="2"/>
      <c r="K3" s="2"/>
      <c r="L3" s="2"/>
      <c r="M3" s="2"/>
      <c r="N3" s="2"/>
      <c r="O3" s="2"/>
      <c r="P3" s="2"/>
      <c r="Q3" s="2"/>
      <c r="R3" s="2"/>
      <c r="S3" s="2"/>
      <c r="T3" s="2"/>
      <c r="U3" s="2"/>
      <c r="V3" s="2"/>
      <c r="W3" s="2"/>
    </row>
    <row r="4" spans="1:26" ht="30">
      <c r="A4" s="3" t="s">
        <v>1</v>
      </c>
      <c r="B4" s="4" t="s">
        <v>2</v>
      </c>
      <c r="C4" s="4" t="s">
        <v>3</v>
      </c>
      <c r="D4" s="4" t="s">
        <v>4</v>
      </c>
      <c r="E4" s="4" t="s">
        <v>5</v>
      </c>
      <c r="F4" s="150" t="s">
        <v>6</v>
      </c>
      <c r="G4" s="327" t="s">
        <v>7</v>
      </c>
      <c r="H4" s="328"/>
      <c r="I4" s="130">
        <v>45019</v>
      </c>
      <c r="J4" s="130">
        <v>45168</v>
      </c>
      <c r="K4" s="130">
        <v>45291</v>
      </c>
      <c r="L4" s="131" t="s">
        <v>8</v>
      </c>
      <c r="M4" s="131" t="s">
        <v>9</v>
      </c>
      <c r="N4" s="131" t="s">
        <v>10</v>
      </c>
      <c r="O4" s="133" t="s">
        <v>11</v>
      </c>
      <c r="P4" s="4" t="s">
        <v>12</v>
      </c>
      <c r="Q4" s="4" t="s">
        <v>13</v>
      </c>
      <c r="R4" s="4" t="s">
        <v>14</v>
      </c>
      <c r="S4" s="4" t="s">
        <v>15</v>
      </c>
      <c r="T4" s="132" t="s">
        <v>16</v>
      </c>
      <c r="U4" s="132" t="s">
        <v>17</v>
      </c>
      <c r="V4" s="4" t="s">
        <v>18</v>
      </c>
      <c r="W4" s="132" t="s">
        <v>19</v>
      </c>
      <c r="X4" s="13" t="s">
        <v>19</v>
      </c>
    </row>
    <row r="5" spans="1:26" ht="36.75" customHeight="1">
      <c r="A5" s="334" t="s">
        <v>0</v>
      </c>
      <c r="B5" s="310" t="s">
        <v>20</v>
      </c>
      <c r="C5" s="310" t="s">
        <v>21</v>
      </c>
      <c r="D5" s="205" t="s">
        <v>22</v>
      </c>
      <c r="E5" s="311">
        <v>1</v>
      </c>
      <c r="F5" s="151" t="s">
        <v>23</v>
      </c>
      <c r="G5" s="303">
        <v>0.5</v>
      </c>
      <c r="H5" s="154" t="s">
        <v>24</v>
      </c>
      <c r="I5" s="124">
        <v>0</v>
      </c>
      <c r="J5" s="124">
        <v>0</v>
      </c>
      <c r="K5" s="124">
        <v>0</v>
      </c>
      <c r="L5" s="125">
        <f>SUM(I5:I5)*G5</f>
        <v>0</v>
      </c>
      <c r="M5" s="125">
        <f>SUM(J5:J5)*G5</f>
        <v>0</v>
      </c>
      <c r="N5" s="125">
        <f>SUM(K5:K5)*G5</f>
        <v>0</v>
      </c>
      <c r="O5" s="126">
        <f>MAX(L5:N5)</f>
        <v>0</v>
      </c>
      <c r="P5" s="298">
        <f>+L6+L8</f>
        <v>0</v>
      </c>
      <c r="Q5" s="298">
        <f t="shared" ref="Q5:R5" si="0">+M6+M8</f>
        <v>0</v>
      </c>
      <c r="R5" s="298">
        <f t="shared" si="0"/>
        <v>0</v>
      </c>
      <c r="S5" s="298">
        <f>MAX(P5:R8)</f>
        <v>0</v>
      </c>
      <c r="T5" s="239">
        <f>AVERAGE(S5:S22)</f>
        <v>0.125</v>
      </c>
      <c r="U5" s="302" t="s">
        <v>25</v>
      </c>
      <c r="V5" s="212" t="str">
        <f>+IF(I6&gt;I5,"SUPERADA",IF(I6=I5,"EQUILIBRADA",IF(I6&lt;I5,"PARA MEJORAR")))</f>
        <v>EQUILIBRADA</v>
      </c>
      <c r="W5" s="134"/>
      <c r="X5" s="329"/>
      <c r="Z5" s="28"/>
    </row>
    <row r="6" spans="1:26" ht="52.5" customHeight="1">
      <c r="A6" s="335"/>
      <c r="B6" s="310"/>
      <c r="C6" s="310"/>
      <c r="D6" s="205"/>
      <c r="E6" s="311"/>
      <c r="F6" s="156" t="s">
        <v>26</v>
      </c>
      <c r="G6" s="303"/>
      <c r="H6" s="155" t="s">
        <v>27</v>
      </c>
      <c r="I6" s="127">
        <v>0</v>
      </c>
      <c r="J6" s="127">
        <v>0</v>
      </c>
      <c r="K6" s="127">
        <v>0</v>
      </c>
      <c r="L6" s="128">
        <f>SUM(I6:I6)*G5</f>
        <v>0</v>
      </c>
      <c r="M6" s="128">
        <f>SUM(J6:J6)*G5</f>
        <v>0</v>
      </c>
      <c r="N6" s="128">
        <f>SUM(K6:K6)*G5</f>
        <v>0</v>
      </c>
      <c r="O6" s="129">
        <f>MAX(L6:N6)</f>
        <v>0</v>
      </c>
      <c r="P6" s="298"/>
      <c r="Q6" s="298"/>
      <c r="R6" s="298"/>
      <c r="S6" s="298"/>
      <c r="T6" s="240"/>
      <c r="U6" s="302"/>
      <c r="V6" s="212"/>
      <c r="W6" s="134"/>
      <c r="X6" s="330"/>
      <c r="Z6" s="2"/>
    </row>
    <row r="7" spans="1:26" ht="19.5" customHeight="1">
      <c r="A7" s="335"/>
      <c r="B7" s="310"/>
      <c r="C7" s="310"/>
      <c r="D7" s="205"/>
      <c r="E7" s="311">
        <v>2</v>
      </c>
      <c r="F7" s="204" t="s">
        <v>28</v>
      </c>
      <c r="G7" s="303">
        <v>0.5</v>
      </c>
      <c r="H7" s="158" t="s">
        <v>24</v>
      </c>
      <c r="I7" s="124">
        <v>0</v>
      </c>
      <c r="J7" s="124">
        <v>0</v>
      </c>
      <c r="K7" s="124">
        <v>0</v>
      </c>
      <c r="L7" s="125">
        <f t="shared" ref="L7:L38" si="1">SUM(I7:I7)*G7</f>
        <v>0</v>
      </c>
      <c r="M7" s="125">
        <f t="shared" ref="M7:M38" si="2">SUM(J7:J7)*G7</f>
        <v>0</v>
      </c>
      <c r="N7" s="125">
        <f t="shared" ref="N7:N38" si="3">SUM(K7:K7)*G7</f>
        <v>0</v>
      </c>
      <c r="O7" s="126">
        <f t="shared" ref="O7:O70" si="4">MAX(L7:N7)</f>
        <v>0</v>
      </c>
      <c r="P7" s="298"/>
      <c r="Q7" s="298">
        <f t="shared" ref="Q7:R7" si="5">+M8+M10</f>
        <v>0</v>
      </c>
      <c r="R7" s="298">
        <f t="shared" si="5"/>
        <v>0</v>
      </c>
      <c r="S7" s="298"/>
      <c r="T7" s="240"/>
      <c r="U7" s="302" t="s">
        <v>29</v>
      </c>
      <c r="V7" s="212" t="str">
        <f>+IF(I8&gt;I7,"SUPERADA",IF(I8=I7,"EQUILIBRADA",IF(I8&lt;I7,"PARA MEJORAR")))</f>
        <v>EQUILIBRADA</v>
      </c>
      <c r="W7" s="134"/>
      <c r="X7" s="329"/>
      <c r="Z7" s="2"/>
    </row>
    <row r="8" spans="1:26" ht="18.75" customHeight="1">
      <c r="A8" s="335"/>
      <c r="B8" s="310"/>
      <c r="C8" s="310"/>
      <c r="D8" s="205"/>
      <c r="E8" s="311"/>
      <c r="F8" s="205"/>
      <c r="G8" s="303"/>
      <c r="H8" s="159" t="s">
        <v>27</v>
      </c>
      <c r="I8" s="127">
        <v>0</v>
      </c>
      <c r="J8" s="127">
        <v>0</v>
      </c>
      <c r="K8" s="127">
        <v>0</v>
      </c>
      <c r="L8" s="128">
        <f t="shared" ref="L8:L39" si="6">SUM(I8:I8)*G7</f>
        <v>0</v>
      </c>
      <c r="M8" s="128">
        <f t="shared" ref="M8:M39" si="7">SUM(J8:J8)*G7</f>
        <v>0</v>
      </c>
      <c r="N8" s="128">
        <f t="shared" ref="N8:N39" si="8">SUM(K8:K8)*G7</f>
        <v>0</v>
      </c>
      <c r="O8" s="129">
        <f t="shared" si="4"/>
        <v>0</v>
      </c>
      <c r="P8" s="298"/>
      <c r="Q8" s="298"/>
      <c r="R8" s="298"/>
      <c r="S8" s="298"/>
      <c r="T8" s="240"/>
      <c r="U8" s="302"/>
      <c r="V8" s="212"/>
      <c r="W8" s="134"/>
      <c r="X8" s="330"/>
      <c r="Z8" s="2"/>
    </row>
    <row r="9" spans="1:26" ht="17.25" customHeight="1">
      <c r="A9" s="335"/>
      <c r="B9" s="310"/>
      <c r="C9" s="310" t="s">
        <v>30</v>
      </c>
      <c r="D9" s="205"/>
      <c r="E9" s="311">
        <v>3</v>
      </c>
      <c r="F9" s="205" t="s">
        <v>31</v>
      </c>
      <c r="G9" s="303">
        <v>0.5</v>
      </c>
      <c r="H9" s="154" t="s">
        <v>24</v>
      </c>
      <c r="I9" s="124">
        <v>0</v>
      </c>
      <c r="J9" s="124">
        <v>0</v>
      </c>
      <c r="K9" s="124">
        <v>0</v>
      </c>
      <c r="L9" s="125">
        <f t="shared" ref="L9:L40" si="9">SUM(I9:I9)*G9</f>
        <v>0</v>
      </c>
      <c r="M9" s="125">
        <f t="shared" ref="M9:M40" si="10">SUM(J9:J9)*G9</f>
        <v>0</v>
      </c>
      <c r="N9" s="125">
        <f t="shared" ref="N9:N40" si="11">SUM(K9:K9)*G9</f>
        <v>0</v>
      </c>
      <c r="O9" s="126">
        <f t="shared" si="4"/>
        <v>0</v>
      </c>
      <c r="P9" s="300">
        <f>+L10+L12</f>
        <v>0</v>
      </c>
      <c r="Q9" s="300">
        <f t="shared" ref="Q9:R9" si="12">+M10+M12</f>
        <v>0</v>
      </c>
      <c r="R9" s="300">
        <f t="shared" si="12"/>
        <v>0</v>
      </c>
      <c r="S9" s="300">
        <f>MAX(P9:R12)</f>
        <v>0</v>
      </c>
      <c r="T9" s="240"/>
      <c r="U9" s="333" t="s">
        <v>25</v>
      </c>
      <c r="V9" s="212" t="str">
        <f>+IF(I10&gt;I9,"SUPERADA",IF(I10=I9,"EQUILIBRADA",IF(I10&lt;I9,"PARA MEJORAR")))</f>
        <v>EQUILIBRADA</v>
      </c>
      <c r="W9" s="134"/>
      <c r="X9" s="355"/>
      <c r="Z9" s="2"/>
    </row>
    <row r="10" spans="1:26" ht="19.5" customHeight="1">
      <c r="A10" s="335"/>
      <c r="B10" s="310"/>
      <c r="C10" s="310"/>
      <c r="D10" s="205"/>
      <c r="E10" s="311"/>
      <c r="F10" s="205"/>
      <c r="G10" s="303"/>
      <c r="H10" s="155" t="s">
        <v>27</v>
      </c>
      <c r="I10" s="127">
        <v>0</v>
      </c>
      <c r="J10" s="127">
        <v>0</v>
      </c>
      <c r="K10" s="127">
        <v>0</v>
      </c>
      <c r="L10" s="128">
        <f t="shared" ref="L10:L41" si="13">SUM(I10:I10)*G9</f>
        <v>0</v>
      </c>
      <c r="M10" s="128">
        <f t="shared" ref="M10:M41" si="14">SUM(J10:J10)*G9</f>
        <v>0</v>
      </c>
      <c r="N10" s="128">
        <f t="shared" ref="N10:N41" si="15">SUM(K10:K10)*G9</f>
        <v>0</v>
      </c>
      <c r="O10" s="129">
        <f t="shared" si="4"/>
        <v>0</v>
      </c>
      <c r="P10" s="300"/>
      <c r="Q10" s="300"/>
      <c r="R10" s="300"/>
      <c r="S10" s="300"/>
      <c r="T10" s="240"/>
      <c r="U10" s="333"/>
      <c r="V10" s="212"/>
      <c r="W10" s="134"/>
      <c r="X10" s="331"/>
      <c r="Z10" s="2"/>
    </row>
    <row r="11" spans="1:26" ht="21" customHeight="1">
      <c r="A11" s="335"/>
      <c r="B11" s="310"/>
      <c r="C11" s="310"/>
      <c r="D11" s="205"/>
      <c r="E11" s="311">
        <v>4</v>
      </c>
      <c r="F11" s="204" t="s">
        <v>32</v>
      </c>
      <c r="G11" s="303">
        <v>0.5</v>
      </c>
      <c r="H11" s="154" t="s">
        <v>24</v>
      </c>
      <c r="I11" s="124">
        <v>0</v>
      </c>
      <c r="J11" s="124">
        <v>0</v>
      </c>
      <c r="K11" s="124">
        <v>0</v>
      </c>
      <c r="L11" s="125">
        <f t="shared" ref="L11:L42" si="16">SUM(I11:I11)*G11</f>
        <v>0</v>
      </c>
      <c r="M11" s="125">
        <f t="shared" ref="M11:M42" si="17">SUM(J11:J11)*G11</f>
        <v>0</v>
      </c>
      <c r="N11" s="125">
        <f t="shared" ref="N11:N42" si="18">SUM(K11:K11)*G11</f>
        <v>0</v>
      </c>
      <c r="O11" s="126">
        <f t="shared" si="4"/>
        <v>0</v>
      </c>
      <c r="P11" s="300"/>
      <c r="Q11" s="300"/>
      <c r="R11" s="300"/>
      <c r="S11" s="300"/>
      <c r="T11" s="240"/>
      <c r="U11" s="333" t="s">
        <v>33</v>
      </c>
      <c r="V11" s="212" t="str">
        <f>+IF(I12&gt;I11,"SUPERADA",IF(I12=I11,"EQUILIBRADA",IF(I12&lt;I11,"PARA MEJORAR")))</f>
        <v>EQUILIBRADA</v>
      </c>
      <c r="W11" s="134"/>
      <c r="X11" s="331"/>
      <c r="Z11" s="2"/>
    </row>
    <row r="12" spans="1:26" ht="36" customHeight="1">
      <c r="A12" s="335"/>
      <c r="B12" s="310"/>
      <c r="C12" s="310"/>
      <c r="D12" s="205"/>
      <c r="E12" s="311"/>
      <c r="F12" s="205"/>
      <c r="G12" s="303"/>
      <c r="H12" s="155" t="s">
        <v>27</v>
      </c>
      <c r="I12" s="127">
        <v>0</v>
      </c>
      <c r="J12" s="127">
        <v>0</v>
      </c>
      <c r="K12" s="127">
        <v>0</v>
      </c>
      <c r="L12" s="128">
        <f t="shared" ref="L12:L43" si="19">SUM(I12:I12)*G11</f>
        <v>0</v>
      </c>
      <c r="M12" s="128">
        <f t="shared" ref="M12:M43" si="20">SUM(J12:J12)*G11</f>
        <v>0</v>
      </c>
      <c r="N12" s="128">
        <f t="shared" ref="N12:N43" si="21">SUM(K12:K12)*G11</f>
        <v>0</v>
      </c>
      <c r="O12" s="129">
        <f t="shared" si="4"/>
        <v>0</v>
      </c>
      <c r="P12" s="300"/>
      <c r="Q12" s="300"/>
      <c r="R12" s="300"/>
      <c r="S12" s="300"/>
      <c r="T12" s="240"/>
      <c r="U12" s="333"/>
      <c r="V12" s="212"/>
      <c r="W12" s="134"/>
      <c r="X12" s="331"/>
      <c r="Z12" s="2"/>
    </row>
    <row r="13" spans="1:26" ht="26.25" customHeight="1">
      <c r="A13" s="335"/>
      <c r="B13" s="310"/>
      <c r="C13" s="310" t="s">
        <v>34</v>
      </c>
      <c r="D13" s="205"/>
      <c r="E13" s="311">
        <v>5</v>
      </c>
      <c r="F13" s="205" t="s">
        <v>35</v>
      </c>
      <c r="G13" s="303">
        <v>0.3</v>
      </c>
      <c r="H13" s="154" t="s">
        <v>24</v>
      </c>
      <c r="I13" s="124">
        <v>0</v>
      </c>
      <c r="J13" s="124">
        <v>0</v>
      </c>
      <c r="K13" s="124">
        <v>0</v>
      </c>
      <c r="L13" s="125">
        <f t="shared" ref="L13:L44" si="22">SUM(I13:I13)*G13</f>
        <v>0</v>
      </c>
      <c r="M13" s="125">
        <f t="shared" ref="M13:M44" si="23">SUM(J13:J13)*G13</f>
        <v>0</v>
      </c>
      <c r="N13" s="125">
        <f t="shared" ref="N13:N44" si="24">SUM(K13:K13)*G13</f>
        <v>0</v>
      </c>
      <c r="O13" s="126">
        <f t="shared" si="4"/>
        <v>0</v>
      </c>
      <c r="P13" s="298">
        <f>+L14+L16+L18</f>
        <v>0</v>
      </c>
      <c r="Q13" s="298">
        <f t="shared" ref="Q13:R13" si="25">+M14+M16+M18</f>
        <v>0</v>
      </c>
      <c r="R13" s="298">
        <f t="shared" si="25"/>
        <v>0</v>
      </c>
      <c r="S13" s="298">
        <f>MAX(P13:R18)</f>
        <v>0</v>
      </c>
      <c r="T13" s="240"/>
      <c r="U13" s="302" t="s">
        <v>25</v>
      </c>
      <c r="V13" s="212" t="str">
        <f>+IF(I14&gt;I13,"SUPERADA",IF(I14=I13,"EQUILIBRADA",IF(I14&lt;I13,"PARA MEJORAR")))</f>
        <v>EQUILIBRADA</v>
      </c>
      <c r="W13" s="134"/>
      <c r="X13" s="331"/>
      <c r="Z13" s="2"/>
    </row>
    <row r="14" spans="1:26" ht="25.5" customHeight="1">
      <c r="A14" s="335"/>
      <c r="B14" s="310"/>
      <c r="C14" s="310"/>
      <c r="D14" s="205"/>
      <c r="E14" s="311"/>
      <c r="F14" s="205"/>
      <c r="G14" s="303"/>
      <c r="H14" s="155" t="s">
        <v>27</v>
      </c>
      <c r="I14" s="127">
        <v>0</v>
      </c>
      <c r="J14" s="127">
        <v>0</v>
      </c>
      <c r="K14" s="127">
        <v>0</v>
      </c>
      <c r="L14" s="128">
        <f t="shared" ref="L14:L45" si="26">SUM(I14:I14)*G13</f>
        <v>0</v>
      </c>
      <c r="M14" s="128">
        <f t="shared" ref="M14:M45" si="27">SUM(J14:J14)*G13</f>
        <v>0</v>
      </c>
      <c r="N14" s="128">
        <f t="shared" ref="N14:N45" si="28">SUM(K14:K14)*G13</f>
        <v>0</v>
      </c>
      <c r="O14" s="129">
        <f t="shared" si="4"/>
        <v>0</v>
      </c>
      <c r="P14" s="298"/>
      <c r="Q14" s="298"/>
      <c r="R14" s="298"/>
      <c r="S14" s="298"/>
      <c r="T14" s="240"/>
      <c r="U14" s="302"/>
      <c r="V14" s="212"/>
      <c r="W14" s="134"/>
      <c r="X14" s="331"/>
      <c r="Z14" s="2"/>
    </row>
    <row r="15" spans="1:26" ht="26.25" customHeight="1">
      <c r="A15" s="335"/>
      <c r="B15" s="310"/>
      <c r="C15" s="310"/>
      <c r="D15" s="205"/>
      <c r="E15" s="311">
        <v>6</v>
      </c>
      <c r="F15" s="205" t="s">
        <v>36</v>
      </c>
      <c r="G15" s="303">
        <v>0.3</v>
      </c>
      <c r="H15" s="154" t="s">
        <v>24</v>
      </c>
      <c r="I15" s="124">
        <v>0</v>
      </c>
      <c r="J15" s="124">
        <v>0</v>
      </c>
      <c r="K15" s="124">
        <v>0</v>
      </c>
      <c r="L15" s="125">
        <f t="shared" ref="L15:L46" si="29">SUM(I15:I15)*G15</f>
        <v>0</v>
      </c>
      <c r="M15" s="125">
        <f t="shared" ref="M15:M46" si="30">SUM(J15:J15)*G15</f>
        <v>0</v>
      </c>
      <c r="N15" s="125">
        <f t="shared" ref="N15:N46" si="31">SUM(K15:K15)*G15</f>
        <v>0</v>
      </c>
      <c r="O15" s="126">
        <f t="shared" si="4"/>
        <v>0</v>
      </c>
      <c r="P15" s="298"/>
      <c r="Q15" s="298"/>
      <c r="R15" s="298"/>
      <c r="S15" s="298"/>
      <c r="T15" s="240"/>
      <c r="U15" s="302" t="s">
        <v>25</v>
      </c>
      <c r="V15" s="212" t="str">
        <f>+IF(I16&gt;I15,"SUPERADA",IF(I16=I15,"EQUILIBRADA",IF(I16&lt;I15,"PARA MEJORAR")))</f>
        <v>EQUILIBRADA</v>
      </c>
      <c r="W15" s="134"/>
      <c r="X15" s="331"/>
      <c r="Z15" s="2"/>
    </row>
    <row r="16" spans="1:26" ht="29.25" customHeight="1">
      <c r="A16" s="335"/>
      <c r="B16" s="310"/>
      <c r="C16" s="310"/>
      <c r="D16" s="205"/>
      <c r="E16" s="311"/>
      <c r="F16" s="205"/>
      <c r="G16" s="303"/>
      <c r="H16" s="155" t="s">
        <v>27</v>
      </c>
      <c r="I16" s="127">
        <v>0</v>
      </c>
      <c r="J16" s="127">
        <v>0</v>
      </c>
      <c r="K16" s="127">
        <v>0</v>
      </c>
      <c r="L16" s="128">
        <f t="shared" ref="L16:L47" si="32">SUM(I16:I16)*G15</f>
        <v>0</v>
      </c>
      <c r="M16" s="128">
        <f t="shared" ref="M16:M47" si="33">SUM(J16:J16)*G15</f>
        <v>0</v>
      </c>
      <c r="N16" s="128">
        <f t="shared" ref="N16:N47" si="34">SUM(K16:K16)*G15</f>
        <v>0</v>
      </c>
      <c r="O16" s="129">
        <f t="shared" si="4"/>
        <v>0</v>
      </c>
      <c r="P16" s="298"/>
      <c r="Q16" s="298"/>
      <c r="R16" s="298"/>
      <c r="S16" s="298"/>
      <c r="T16" s="240"/>
      <c r="U16" s="302"/>
      <c r="V16" s="212"/>
      <c r="W16" s="134"/>
      <c r="X16" s="332"/>
      <c r="Z16" s="2"/>
    </row>
    <row r="17" spans="1:26" ht="26.25" customHeight="1">
      <c r="A17" s="335"/>
      <c r="B17" s="310"/>
      <c r="C17" s="310"/>
      <c r="D17" s="205"/>
      <c r="E17" s="311">
        <v>7</v>
      </c>
      <c r="F17" s="204" t="s">
        <v>37</v>
      </c>
      <c r="G17" s="303">
        <v>0.4</v>
      </c>
      <c r="H17" s="154" t="s">
        <v>24</v>
      </c>
      <c r="I17" s="124">
        <v>0</v>
      </c>
      <c r="J17" s="124">
        <v>0</v>
      </c>
      <c r="K17" s="124">
        <v>0</v>
      </c>
      <c r="L17" s="125">
        <f t="shared" ref="L17:L48" si="35">SUM(I17:I17)*G17</f>
        <v>0</v>
      </c>
      <c r="M17" s="125">
        <f t="shared" ref="M17:M48" si="36">SUM(J17:J17)*G17</f>
        <v>0</v>
      </c>
      <c r="N17" s="125">
        <f t="shared" ref="N17:N48" si="37">SUM(K17:K17)*G17</f>
        <v>0</v>
      </c>
      <c r="O17" s="126">
        <f t="shared" si="4"/>
        <v>0</v>
      </c>
      <c r="P17" s="298"/>
      <c r="Q17" s="298"/>
      <c r="R17" s="298"/>
      <c r="S17" s="298"/>
      <c r="T17" s="240"/>
      <c r="U17" s="302" t="s">
        <v>29</v>
      </c>
      <c r="V17" s="212" t="str">
        <f>+IF(I18&gt;I17,"SUPERADA",IF(I18=I17,"EQUILIBRADA",IF(I18&lt;I17,"PARA MEJORAR")))</f>
        <v>EQUILIBRADA</v>
      </c>
      <c r="W17" s="134"/>
      <c r="X17" s="355"/>
      <c r="Z17" s="2"/>
    </row>
    <row r="18" spans="1:26" ht="21" customHeight="1">
      <c r="A18" s="335"/>
      <c r="B18" s="310"/>
      <c r="C18" s="310"/>
      <c r="D18" s="205"/>
      <c r="E18" s="311"/>
      <c r="F18" s="205"/>
      <c r="G18" s="303"/>
      <c r="H18" s="155" t="s">
        <v>27</v>
      </c>
      <c r="I18" s="127">
        <v>0</v>
      </c>
      <c r="J18" s="127">
        <v>0</v>
      </c>
      <c r="K18" s="127">
        <v>0</v>
      </c>
      <c r="L18" s="128">
        <f t="shared" ref="L18:L49" si="38">SUM(I18:I18)*G17</f>
        <v>0</v>
      </c>
      <c r="M18" s="128">
        <f t="shared" ref="M18:M49" si="39">SUM(J18:J18)*G17</f>
        <v>0</v>
      </c>
      <c r="N18" s="128">
        <f t="shared" ref="N18:N49" si="40">SUM(K18:K18)*G17</f>
        <v>0</v>
      </c>
      <c r="O18" s="129">
        <f t="shared" si="4"/>
        <v>0</v>
      </c>
      <c r="P18" s="298"/>
      <c r="Q18" s="298"/>
      <c r="R18" s="298"/>
      <c r="S18" s="298"/>
      <c r="T18" s="240"/>
      <c r="U18" s="302"/>
      <c r="V18" s="212"/>
      <c r="W18" s="134"/>
      <c r="X18" s="331"/>
      <c r="Z18" s="2"/>
    </row>
    <row r="19" spans="1:26" ht="18.75" customHeight="1">
      <c r="A19" s="335"/>
      <c r="B19" s="310"/>
      <c r="C19" s="310" t="s">
        <v>38</v>
      </c>
      <c r="D19" s="205"/>
      <c r="E19" s="311">
        <v>8</v>
      </c>
      <c r="F19" s="204" t="s">
        <v>39</v>
      </c>
      <c r="G19" s="303">
        <v>0.5</v>
      </c>
      <c r="H19" s="154" t="s">
        <v>24</v>
      </c>
      <c r="I19" s="124">
        <v>0</v>
      </c>
      <c r="J19" s="124">
        <v>0</v>
      </c>
      <c r="K19" s="124">
        <v>0</v>
      </c>
      <c r="L19" s="125">
        <f t="shared" ref="L19:L50" si="41">SUM(I19:I19)*G19</f>
        <v>0</v>
      </c>
      <c r="M19" s="125">
        <f t="shared" ref="M19:M50" si="42">SUM(J19:J19)*G19</f>
        <v>0</v>
      </c>
      <c r="N19" s="125">
        <f t="shared" ref="N19:N50" si="43">SUM(K19:K19)*G19</f>
        <v>0</v>
      </c>
      <c r="O19" s="126">
        <f t="shared" si="4"/>
        <v>0</v>
      </c>
      <c r="P19" s="298">
        <f>+L20+L22</f>
        <v>0</v>
      </c>
      <c r="Q19" s="298">
        <v>0.17</v>
      </c>
      <c r="R19" s="298">
        <f t="shared" ref="R19" si="44">+N20+N22</f>
        <v>0</v>
      </c>
      <c r="S19" s="300">
        <v>0.5</v>
      </c>
      <c r="T19" s="240"/>
      <c r="U19" s="302" t="s">
        <v>25</v>
      </c>
      <c r="V19" s="212" t="str">
        <f>+IF(I20&gt;I19,"SUPERADA",IF(I20=I19,"EQUILIBRADA",IF(I20&lt;I19,"PARA MEJORAR")))</f>
        <v>EQUILIBRADA</v>
      </c>
      <c r="W19" s="134"/>
      <c r="X19" s="331"/>
      <c r="Z19" s="2"/>
    </row>
    <row r="20" spans="1:26" ht="18.75" customHeight="1">
      <c r="A20" s="335"/>
      <c r="B20" s="310"/>
      <c r="C20" s="310"/>
      <c r="D20" s="205"/>
      <c r="E20" s="311"/>
      <c r="F20" s="205"/>
      <c r="G20" s="303"/>
      <c r="H20" s="155" t="s">
        <v>27</v>
      </c>
      <c r="I20" s="127">
        <v>0</v>
      </c>
      <c r="J20" s="127">
        <v>0</v>
      </c>
      <c r="K20" s="127">
        <v>0</v>
      </c>
      <c r="L20" s="128">
        <f t="shared" ref="L20:L51" si="45">SUM(I20:I20)*G19</f>
        <v>0</v>
      </c>
      <c r="M20" s="128">
        <f t="shared" ref="M20:M51" si="46">SUM(J20:J20)*G19</f>
        <v>0</v>
      </c>
      <c r="N20" s="128">
        <f t="shared" ref="N20:N51" si="47">SUM(K20:K20)*G19</f>
        <v>0</v>
      </c>
      <c r="O20" s="129">
        <f t="shared" si="4"/>
        <v>0</v>
      </c>
      <c r="P20" s="298"/>
      <c r="Q20" s="298"/>
      <c r="R20" s="298"/>
      <c r="S20" s="300"/>
      <c r="T20" s="240"/>
      <c r="U20" s="302"/>
      <c r="V20" s="212"/>
      <c r="W20" s="134"/>
      <c r="X20" s="331"/>
      <c r="Z20" s="2"/>
    </row>
    <row r="21" spans="1:26" ht="16.5" customHeight="1">
      <c r="A21" s="335"/>
      <c r="B21" s="310"/>
      <c r="C21" s="310"/>
      <c r="D21" s="205"/>
      <c r="E21" s="311">
        <v>9</v>
      </c>
      <c r="F21" s="204" t="s">
        <v>40</v>
      </c>
      <c r="G21" s="303">
        <v>0.5</v>
      </c>
      <c r="H21" s="154" t="s">
        <v>24</v>
      </c>
      <c r="I21" s="124">
        <v>0</v>
      </c>
      <c r="J21" s="124">
        <v>0</v>
      </c>
      <c r="K21" s="124">
        <v>0</v>
      </c>
      <c r="L21" s="125">
        <f t="shared" ref="L21:L52" si="48">SUM(I21:I21)*G21</f>
        <v>0</v>
      </c>
      <c r="M21" s="125">
        <f t="shared" ref="M21:M52" si="49">SUM(J21:J21)*G21</f>
        <v>0</v>
      </c>
      <c r="N21" s="125">
        <f t="shared" ref="N21:N52" si="50">SUM(K21:K21)*G21</f>
        <v>0</v>
      </c>
      <c r="O21" s="126">
        <f t="shared" si="4"/>
        <v>0</v>
      </c>
      <c r="P21" s="298"/>
      <c r="Q21" s="298"/>
      <c r="R21" s="298"/>
      <c r="S21" s="300"/>
      <c r="T21" s="240"/>
      <c r="U21" s="302" t="s">
        <v>33</v>
      </c>
      <c r="V21" s="212" t="str">
        <f>+IF(I22&gt;I21,"SUPERADA",IF(I22=I21,"EQUILIBRADA",IF(I22&lt;I21,"PARA MEJORAR")))</f>
        <v>EQUILIBRADA</v>
      </c>
      <c r="W21" s="134"/>
      <c r="X21" s="331"/>
      <c r="Z21" s="2"/>
    </row>
    <row r="22" spans="1:26" ht="21" customHeight="1">
      <c r="A22" s="335"/>
      <c r="B22" s="310"/>
      <c r="C22" s="310"/>
      <c r="D22" s="205"/>
      <c r="E22" s="311"/>
      <c r="F22" s="205" t="s">
        <v>41</v>
      </c>
      <c r="G22" s="303"/>
      <c r="H22" s="160" t="s">
        <v>27</v>
      </c>
      <c r="I22" s="127">
        <v>0</v>
      </c>
      <c r="J22" s="127">
        <v>0</v>
      </c>
      <c r="K22" s="127">
        <v>0</v>
      </c>
      <c r="L22" s="128">
        <f t="shared" ref="L22:L53" si="51">SUM(I22:I22)*G21</f>
        <v>0</v>
      </c>
      <c r="M22" s="128">
        <f t="shared" ref="M22:M53" si="52">SUM(J22:J22)*G21</f>
        <v>0</v>
      </c>
      <c r="N22" s="128">
        <f t="shared" ref="N22:N53" si="53">SUM(K22:K22)*G21</f>
        <v>0</v>
      </c>
      <c r="O22" s="129">
        <f t="shared" si="4"/>
        <v>0</v>
      </c>
      <c r="P22" s="299"/>
      <c r="Q22" s="299"/>
      <c r="R22" s="299"/>
      <c r="S22" s="301"/>
      <c r="T22" s="297"/>
      <c r="U22" s="354"/>
      <c r="V22" s="251"/>
      <c r="W22" s="135"/>
      <c r="X22" s="332"/>
      <c r="Z22" s="2"/>
    </row>
    <row r="23" spans="1:26" ht="33.75" customHeight="1">
      <c r="A23" s="335"/>
      <c r="B23" s="304" t="s">
        <v>42</v>
      </c>
      <c r="C23" s="305" t="s">
        <v>43</v>
      </c>
      <c r="D23" s="207" t="s">
        <v>44</v>
      </c>
      <c r="E23" s="306">
        <v>10</v>
      </c>
      <c r="F23" s="206" t="s">
        <v>45</v>
      </c>
      <c r="G23" s="307">
        <v>0.25</v>
      </c>
      <c r="H23" s="154" t="s">
        <v>24</v>
      </c>
      <c r="I23" s="124">
        <v>0</v>
      </c>
      <c r="J23" s="124">
        <v>0</v>
      </c>
      <c r="K23" s="124">
        <v>0</v>
      </c>
      <c r="L23" s="125">
        <f t="shared" ref="L23:L54" si="54">SUM(I23:I23)*G23</f>
        <v>0</v>
      </c>
      <c r="M23" s="125">
        <f t="shared" ref="M23:M54" si="55">SUM(J23:J23)*G23</f>
        <v>0</v>
      </c>
      <c r="N23" s="125">
        <f t="shared" ref="N23:N54" si="56">SUM(K23:K23)*G23</f>
        <v>0</v>
      </c>
      <c r="O23" s="126">
        <f t="shared" si="4"/>
        <v>0</v>
      </c>
      <c r="P23" s="308">
        <f>+L24+L26+L28+L30</f>
        <v>0</v>
      </c>
      <c r="Q23" s="308">
        <v>0.67</v>
      </c>
      <c r="R23" s="308">
        <f t="shared" ref="R23" si="57">+N24+N26+N28+N30</f>
        <v>0</v>
      </c>
      <c r="S23" s="308">
        <v>1</v>
      </c>
      <c r="T23" s="315">
        <f>AVERAGE(S23:S30)</f>
        <v>1</v>
      </c>
      <c r="U23" s="314" t="s">
        <v>25</v>
      </c>
      <c r="V23" s="212" t="str">
        <f>+IF(I24&gt;I23,"SUPERADA",IF(I24=I23,"EQUILIBRADA",IF(I24&lt;I23,"PARA MEJORAR")))</f>
        <v>EQUILIBRADA</v>
      </c>
      <c r="W23" s="134"/>
      <c r="X23" s="319"/>
      <c r="Z23" s="2"/>
    </row>
    <row r="24" spans="1:26" ht="22.5" customHeight="1">
      <c r="A24" s="335"/>
      <c r="B24" s="305"/>
      <c r="C24" s="305"/>
      <c r="D24" s="207"/>
      <c r="E24" s="306"/>
      <c r="F24" s="207"/>
      <c r="G24" s="307"/>
      <c r="H24" s="155" t="s">
        <v>27</v>
      </c>
      <c r="I24" s="127">
        <v>0</v>
      </c>
      <c r="J24" s="127">
        <v>0</v>
      </c>
      <c r="K24" s="127">
        <v>0</v>
      </c>
      <c r="L24" s="128">
        <f t="shared" ref="L24:L55" si="58">SUM(I24:I24)*G23</f>
        <v>0</v>
      </c>
      <c r="M24" s="128">
        <f t="shared" ref="M24:M55" si="59">SUM(J24:J24)*G23</f>
        <v>0</v>
      </c>
      <c r="N24" s="128">
        <f t="shared" ref="N24:N55" si="60">SUM(K24:K24)*G23</f>
        <v>0</v>
      </c>
      <c r="O24" s="129">
        <f t="shared" si="4"/>
        <v>0</v>
      </c>
      <c r="P24" s="308"/>
      <c r="Q24" s="308"/>
      <c r="R24" s="308"/>
      <c r="S24" s="308"/>
      <c r="T24" s="316"/>
      <c r="U24" s="314"/>
      <c r="V24" s="212"/>
      <c r="W24" s="134"/>
      <c r="X24" s="320"/>
      <c r="Z24" s="2"/>
    </row>
    <row r="25" spans="1:26" ht="37.5" customHeight="1">
      <c r="A25" s="335"/>
      <c r="B25" s="305"/>
      <c r="C25" s="305"/>
      <c r="D25" s="207"/>
      <c r="E25" s="306">
        <v>11</v>
      </c>
      <c r="F25" s="206" t="s">
        <v>46</v>
      </c>
      <c r="G25" s="307">
        <v>0.25</v>
      </c>
      <c r="H25" s="154" t="s">
        <v>24</v>
      </c>
      <c r="I25" s="124">
        <v>0</v>
      </c>
      <c r="J25" s="124">
        <v>0</v>
      </c>
      <c r="K25" s="124">
        <v>0</v>
      </c>
      <c r="L25" s="125">
        <f t="shared" ref="L25:L56" si="61">SUM(I25:I25)*G25</f>
        <v>0</v>
      </c>
      <c r="M25" s="125">
        <f t="shared" ref="M25:M56" si="62">SUM(J25:J25)*G25</f>
        <v>0</v>
      </c>
      <c r="N25" s="125">
        <f t="shared" ref="N25:N56" si="63">SUM(K25:K25)*G25</f>
        <v>0</v>
      </c>
      <c r="O25" s="126">
        <f t="shared" si="4"/>
        <v>0</v>
      </c>
      <c r="P25" s="308"/>
      <c r="Q25" s="308"/>
      <c r="R25" s="308"/>
      <c r="S25" s="308"/>
      <c r="T25" s="316"/>
      <c r="U25" s="314" t="s">
        <v>25</v>
      </c>
      <c r="V25" s="212" t="str">
        <f>+IF(I26&gt;I25,"SUPERADA",IF(I26=I25,"EQUILIBRADA",IF(I26&lt;I25,"PARA MEJORAR")))</f>
        <v>EQUILIBRADA</v>
      </c>
      <c r="W25" s="134"/>
      <c r="X25" s="321"/>
      <c r="Z25" s="2"/>
    </row>
    <row r="26" spans="1:26" ht="6.75" customHeight="1">
      <c r="A26" s="335"/>
      <c r="B26" s="305"/>
      <c r="C26" s="305"/>
      <c r="D26" s="207"/>
      <c r="E26" s="306"/>
      <c r="F26" s="206"/>
      <c r="G26" s="307"/>
      <c r="H26" s="155" t="s">
        <v>27</v>
      </c>
      <c r="I26" s="127">
        <v>0</v>
      </c>
      <c r="J26" s="127">
        <v>0</v>
      </c>
      <c r="K26" s="127">
        <v>0</v>
      </c>
      <c r="L26" s="128">
        <f t="shared" ref="L26:L57" si="64">SUM(I26:I26)*G25</f>
        <v>0</v>
      </c>
      <c r="M26" s="128">
        <f t="shared" ref="M26:M57" si="65">SUM(J26:J26)*G25</f>
        <v>0</v>
      </c>
      <c r="N26" s="128">
        <f t="shared" ref="N26:N57" si="66">SUM(K26:K26)*G25</f>
        <v>0</v>
      </c>
      <c r="O26" s="129">
        <f t="shared" si="4"/>
        <v>0</v>
      </c>
      <c r="P26" s="308"/>
      <c r="Q26" s="308"/>
      <c r="R26" s="308"/>
      <c r="S26" s="308"/>
      <c r="T26" s="316"/>
      <c r="U26" s="314"/>
      <c r="V26" s="212"/>
      <c r="W26" s="134"/>
      <c r="X26" s="320"/>
      <c r="Z26" s="2"/>
    </row>
    <row r="27" spans="1:26" ht="27" customHeight="1">
      <c r="A27" s="335"/>
      <c r="B27" s="305"/>
      <c r="C27" s="305"/>
      <c r="D27" s="207"/>
      <c r="E27" s="306">
        <v>12</v>
      </c>
      <c r="F27" s="208" t="s">
        <v>47</v>
      </c>
      <c r="G27" s="307">
        <v>0.25</v>
      </c>
      <c r="H27" s="154" t="s">
        <v>24</v>
      </c>
      <c r="I27" s="124">
        <v>0</v>
      </c>
      <c r="J27" s="124">
        <v>0</v>
      </c>
      <c r="K27" s="124">
        <v>0</v>
      </c>
      <c r="L27" s="125">
        <f t="shared" ref="L27:L58" si="67">SUM(I27:I27)*G27</f>
        <v>0</v>
      </c>
      <c r="M27" s="125">
        <f t="shared" ref="M27:M58" si="68">SUM(J27:J27)*G27</f>
        <v>0</v>
      </c>
      <c r="N27" s="125">
        <f t="shared" ref="N27:N58" si="69">SUM(K27:K27)*G27</f>
        <v>0</v>
      </c>
      <c r="O27" s="126">
        <f t="shared" si="4"/>
        <v>0</v>
      </c>
      <c r="P27" s="308"/>
      <c r="Q27" s="308"/>
      <c r="R27" s="308"/>
      <c r="S27" s="308"/>
      <c r="T27" s="316"/>
      <c r="U27" s="314" t="s">
        <v>25</v>
      </c>
      <c r="V27" s="212" t="str">
        <f>+IF(I28&gt;I27,"SUPERADA",IF(I28=I27,"EQUILIBRADA",IF(I28&lt;I27,"PARA MEJORAR")))</f>
        <v>EQUILIBRADA</v>
      </c>
      <c r="W27" s="134"/>
      <c r="X27" s="312"/>
      <c r="Z27" s="2"/>
    </row>
    <row r="28" spans="1:26" ht="9.75" customHeight="1">
      <c r="A28" s="335"/>
      <c r="B28" s="305"/>
      <c r="C28" s="305"/>
      <c r="D28" s="207"/>
      <c r="E28" s="306"/>
      <c r="F28" s="208"/>
      <c r="G28" s="307"/>
      <c r="H28" s="155" t="s">
        <v>27</v>
      </c>
      <c r="I28" s="127">
        <v>0</v>
      </c>
      <c r="J28" s="127">
        <v>0</v>
      </c>
      <c r="K28" s="127">
        <v>0</v>
      </c>
      <c r="L28" s="128">
        <f t="shared" ref="L28:L59" si="70">SUM(I28:I28)*G27</f>
        <v>0</v>
      </c>
      <c r="M28" s="128">
        <f t="shared" ref="M28:M59" si="71">SUM(J28:J28)*G27</f>
        <v>0</v>
      </c>
      <c r="N28" s="128">
        <f t="shared" ref="N28:N59" si="72">SUM(K28:K28)*G27</f>
        <v>0</v>
      </c>
      <c r="O28" s="129">
        <f t="shared" si="4"/>
        <v>0</v>
      </c>
      <c r="P28" s="308"/>
      <c r="Q28" s="308"/>
      <c r="R28" s="308"/>
      <c r="S28" s="308"/>
      <c r="T28" s="316"/>
      <c r="U28" s="314"/>
      <c r="V28" s="212"/>
      <c r="W28" s="134"/>
      <c r="X28" s="313"/>
      <c r="Z28" s="2"/>
    </row>
    <row r="29" spans="1:26" ht="21" customHeight="1">
      <c r="A29" s="335"/>
      <c r="B29" s="305"/>
      <c r="C29" s="305"/>
      <c r="D29" s="207"/>
      <c r="E29" s="306">
        <v>13</v>
      </c>
      <c r="F29" s="208" t="s">
        <v>48</v>
      </c>
      <c r="G29" s="307">
        <v>0.25</v>
      </c>
      <c r="H29" s="154" t="s">
        <v>24</v>
      </c>
      <c r="I29" s="124">
        <v>0</v>
      </c>
      <c r="J29" s="124">
        <v>0</v>
      </c>
      <c r="K29" s="124">
        <v>0</v>
      </c>
      <c r="L29" s="125">
        <f t="shared" ref="L29:L60" si="73">SUM(I29:I29)*G29</f>
        <v>0</v>
      </c>
      <c r="M29" s="125">
        <f t="shared" ref="M29:M60" si="74">SUM(J29:J29)*G29</f>
        <v>0</v>
      </c>
      <c r="N29" s="125">
        <f t="shared" ref="N29:N60" si="75">SUM(K29:K29)*G29</f>
        <v>0</v>
      </c>
      <c r="O29" s="126">
        <f t="shared" si="4"/>
        <v>0</v>
      </c>
      <c r="P29" s="308"/>
      <c r="Q29" s="308"/>
      <c r="R29" s="308"/>
      <c r="S29" s="308"/>
      <c r="T29" s="316"/>
      <c r="U29" s="314" t="s">
        <v>33</v>
      </c>
      <c r="V29" s="212" t="str">
        <f>+IF(I30&gt;I29,"SUPERADA",IF(I30=I29,"EQUILIBRADA",IF(I30&lt;I29,"PARA MEJORAR")))</f>
        <v>EQUILIBRADA</v>
      </c>
      <c r="W29" s="134"/>
      <c r="X29" s="319"/>
      <c r="Z29" s="2"/>
    </row>
    <row r="30" spans="1:26" ht="15" customHeight="1">
      <c r="A30" s="335"/>
      <c r="B30" s="305"/>
      <c r="C30" s="305"/>
      <c r="D30" s="207"/>
      <c r="E30" s="306"/>
      <c r="F30" s="208"/>
      <c r="G30" s="307"/>
      <c r="H30" s="160" t="s">
        <v>27</v>
      </c>
      <c r="I30" s="127">
        <v>0</v>
      </c>
      <c r="J30" s="127">
        <v>0</v>
      </c>
      <c r="K30" s="127">
        <v>0</v>
      </c>
      <c r="L30" s="128">
        <f t="shared" ref="L30:L61" si="76">SUM(I30:I30)*G29</f>
        <v>0</v>
      </c>
      <c r="M30" s="128">
        <f t="shared" ref="M30:M61" si="77">SUM(J30:J30)*G29</f>
        <v>0</v>
      </c>
      <c r="N30" s="128">
        <f t="shared" ref="N30:N61" si="78">SUM(K30:K30)*G29</f>
        <v>0</v>
      </c>
      <c r="O30" s="129">
        <f t="shared" si="4"/>
        <v>0</v>
      </c>
      <c r="P30" s="309"/>
      <c r="Q30" s="309"/>
      <c r="R30" s="309"/>
      <c r="S30" s="309"/>
      <c r="T30" s="317"/>
      <c r="U30" s="318"/>
      <c r="V30" s="251"/>
      <c r="W30" s="135"/>
      <c r="X30" s="320"/>
      <c r="Z30" s="2"/>
    </row>
    <row r="31" spans="1:26" ht="24.75" customHeight="1">
      <c r="A31" s="335"/>
      <c r="B31" s="287" t="s">
        <v>49</v>
      </c>
      <c r="C31" s="288" t="s">
        <v>50</v>
      </c>
      <c r="D31" s="209" t="s">
        <v>51</v>
      </c>
      <c r="E31" s="289">
        <v>14</v>
      </c>
      <c r="F31" s="209" t="s">
        <v>52</v>
      </c>
      <c r="G31" s="290">
        <v>0.2</v>
      </c>
      <c r="H31" s="154" t="s">
        <v>24</v>
      </c>
      <c r="I31" s="124">
        <v>0</v>
      </c>
      <c r="J31" s="124">
        <v>0</v>
      </c>
      <c r="K31" s="124">
        <v>0</v>
      </c>
      <c r="L31" s="125">
        <f t="shared" ref="L31:L62" si="79">SUM(I31:I31)*G31</f>
        <v>0</v>
      </c>
      <c r="M31" s="125">
        <f t="shared" ref="M31:M62" si="80">SUM(J31:J31)*G31</f>
        <v>0</v>
      </c>
      <c r="N31" s="125">
        <f t="shared" ref="N31:N62" si="81">SUM(K31:K31)*G31</f>
        <v>0</v>
      </c>
      <c r="O31" s="126">
        <f t="shared" si="4"/>
        <v>0</v>
      </c>
      <c r="P31" s="283" t="e">
        <f>+L32+L34+L36+L38+L40+#REF!+#REF!</f>
        <v>#REF!</v>
      </c>
      <c r="Q31" s="283" t="e">
        <f>+M32+M34+M36+M38+M40+#REF!+#REF!</f>
        <v>#REF!</v>
      </c>
      <c r="R31" s="283" t="e">
        <f>+N32+N34+N36+N38+N40+#REF!+#REF!</f>
        <v>#REF!</v>
      </c>
      <c r="S31" s="283" t="e">
        <f>MAX(P31:R40)</f>
        <v>#REF!</v>
      </c>
      <c r="T31" s="239" t="e">
        <f>AVERAGE(S31:S50)</f>
        <v>#REF!</v>
      </c>
      <c r="U31" s="648" t="s">
        <v>53</v>
      </c>
      <c r="V31" s="212" t="str">
        <f>+IF(I32&gt;I31,"SUPERADA",IF(I32=I31,"EQUILIBRADA",IF(I32&lt;I31,"PARA MEJORAR")))</f>
        <v>EQUILIBRADA</v>
      </c>
      <c r="W31" s="134"/>
      <c r="X31" s="295"/>
      <c r="Z31" s="2"/>
    </row>
    <row r="32" spans="1:26" ht="22.5" customHeight="1">
      <c r="A32" s="335"/>
      <c r="B32" s="288"/>
      <c r="C32" s="288"/>
      <c r="D32" s="209"/>
      <c r="E32" s="289"/>
      <c r="F32" s="209"/>
      <c r="G32" s="290"/>
      <c r="H32" s="155" t="s">
        <v>27</v>
      </c>
      <c r="I32" s="127">
        <v>0</v>
      </c>
      <c r="J32" s="127">
        <v>0</v>
      </c>
      <c r="K32" s="127">
        <v>0</v>
      </c>
      <c r="L32" s="128">
        <f t="shared" ref="L32:L63" si="82">SUM(I32:I32)*G31</f>
        <v>0</v>
      </c>
      <c r="M32" s="128">
        <f t="shared" ref="M32:M63" si="83">SUM(J32:J32)*G31</f>
        <v>0</v>
      </c>
      <c r="N32" s="128">
        <f t="shared" ref="N32:N63" si="84">SUM(K32:K32)*G31</f>
        <v>0</v>
      </c>
      <c r="O32" s="129">
        <f t="shared" si="4"/>
        <v>0</v>
      </c>
      <c r="P32" s="283"/>
      <c r="Q32" s="283"/>
      <c r="R32" s="283"/>
      <c r="S32" s="283"/>
      <c r="T32" s="240"/>
      <c r="U32" s="648"/>
      <c r="V32" s="212"/>
      <c r="W32" s="134"/>
      <c r="X32" s="296"/>
      <c r="Z32" s="2"/>
    </row>
    <row r="33" spans="1:26" ht="28.5" customHeight="1">
      <c r="A33" s="335"/>
      <c r="B33" s="288"/>
      <c r="C33" s="288"/>
      <c r="D33" s="209"/>
      <c r="E33" s="289">
        <v>15</v>
      </c>
      <c r="F33" s="209" t="s">
        <v>54</v>
      </c>
      <c r="G33" s="290">
        <v>0.2</v>
      </c>
      <c r="H33" s="154" t="s">
        <v>24</v>
      </c>
      <c r="I33" s="124">
        <v>0</v>
      </c>
      <c r="J33" s="124">
        <v>0</v>
      </c>
      <c r="K33" s="124">
        <v>0</v>
      </c>
      <c r="L33" s="125">
        <f t="shared" ref="L33:L64" si="85">SUM(I33:I33)*G33</f>
        <v>0</v>
      </c>
      <c r="M33" s="125">
        <f t="shared" ref="M33:M64" si="86">SUM(J33:J33)*G33</f>
        <v>0</v>
      </c>
      <c r="N33" s="125">
        <f t="shared" ref="N33:N64" si="87">SUM(K33:K33)*G33</f>
        <v>0</v>
      </c>
      <c r="O33" s="126">
        <f t="shared" si="4"/>
        <v>0</v>
      </c>
      <c r="P33" s="283"/>
      <c r="Q33" s="283"/>
      <c r="R33" s="283"/>
      <c r="S33" s="283"/>
      <c r="T33" s="240"/>
      <c r="U33" s="648" t="s">
        <v>55</v>
      </c>
      <c r="V33" s="212" t="str">
        <f>+IF(I34&gt;I33,"SUPERADA",IF(I34=I33,"EQUILIBRADA",IF(I34&lt;I33,"PARA MEJORAR")))</f>
        <v>EQUILIBRADA</v>
      </c>
      <c r="W33" s="134"/>
      <c r="X33" s="296"/>
      <c r="Z33" s="2"/>
    </row>
    <row r="34" spans="1:26" ht="20.25" customHeight="1">
      <c r="A34" s="335"/>
      <c r="B34" s="288"/>
      <c r="C34" s="288"/>
      <c r="D34" s="209"/>
      <c r="E34" s="289"/>
      <c r="F34" s="209"/>
      <c r="G34" s="290"/>
      <c r="H34" s="155" t="s">
        <v>27</v>
      </c>
      <c r="I34" s="127">
        <v>0</v>
      </c>
      <c r="J34" s="127">
        <v>0</v>
      </c>
      <c r="K34" s="127">
        <v>0</v>
      </c>
      <c r="L34" s="128">
        <f t="shared" ref="L34:L65" si="88">SUM(I34:I34)*G33</f>
        <v>0</v>
      </c>
      <c r="M34" s="128">
        <f t="shared" ref="M34:M65" si="89">SUM(J34:J34)*G33</f>
        <v>0</v>
      </c>
      <c r="N34" s="128">
        <f t="shared" ref="N34:N65" si="90">SUM(K34:K34)*G33</f>
        <v>0</v>
      </c>
      <c r="O34" s="129">
        <f t="shared" si="4"/>
        <v>0</v>
      </c>
      <c r="P34" s="283"/>
      <c r="Q34" s="283"/>
      <c r="R34" s="283"/>
      <c r="S34" s="283"/>
      <c r="T34" s="240"/>
      <c r="U34" s="648"/>
      <c r="V34" s="212"/>
      <c r="W34" s="134"/>
      <c r="X34" s="356"/>
      <c r="Z34" s="2"/>
    </row>
    <row r="35" spans="1:26" ht="34.5" customHeight="1">
      <c r="A35" s="335"/>
      <c r="B35" s="288"/>
      <c r="C35" s="288"/>
      <c r="D35" s="209"/>
      <c r="E35" s="289">
        <v>16</v>
      </c>
      <c r="F35" s="209" t="s">
        <v>56</v>
      </c>
      <c r="G35" s="292">
        <v>0.15</v>
      </c>
      <c r="H35" s="154" t="s">
        <v>24</v>
      </c>
      <c r="I35" s="124">
        <v>0</v>
      </c>
      <c r="J35" s="124">
        <v>0</v>
      </c>
      <c r="K35" s="124">
        <v>0</v>
      </c>
      <c r="L35" s="125">
        <f t="shared" ref="L35:L66" si="91">SUM(I35:I35)*G35</f>
        <v>0</v>
      </c>
      <c r="M35" s="125">
        <f t="shared" ref="M35:M66" si="92">SUM(J35:J35)*G35</f>
        <v>0</v>
      </c>
      <c r="N35" s="125">
        <f t="shared" ref="N35:N66" si="93">SUM(K35:K35)*G35</f>
        <v>0</v>
      </c>
      <c r="O35" s="126">
        <f t="shared" si="4"/>
        <v>0</v>
      </c>
      <c r="P35" s="283"/>
      <c r="Q35" s="283"/>
      <c r="R35" s="283"/>
      <c r="S35" s="283"/>
      <c r="T35" s="240"/>
      <c r="U35" s="649" t="s">
        <v>55</v>
      </c>
      <c r="V35" s="212" t="str">
        <f>+IF(I36&gt;I35,"SUPERADA",IF(I36=I35,"EQUILIBRADA",IF(I36&lt;I35,"PARA MEJORAR")))</f>
        <v>EQUILIBRADA</v>
      </c>
      <c r="W35" s="134"/>
      <c r="X35" s="295"/>
      <c r="Z35" s="2"/>
    </row>
    <row r="36" spans="1:26" ht="23.25" hidden="1" customHeight="1">
      <c r="A36" s="335"/>
      <c r="B36" s="288"/>
      <c r="C36" s="288"/>
      <c r="D36" s="209"/>
      <c r="E36" s="289"/>
      <c r="F36" s="209"/>
      <c r="G36" s="292"/>
      <c r="H36" s="155" t="s">
        <v>27</v>
      </c>
      <c r="I36" s="127">
        <v>0</v>
      </c>
      <c r="J36" s="127">
        <v>0</v>
      </c>
      <c r="K36" s="127">
        <v>0</v>
      </c>
      <c r="L36" s="128">
        <f t="shared" ref="L36:L67" si="94">SUM(I36:I36)*G35</f>
        <v>0</v>
      </c>
      <c r="M36" s="128">
        <f t="shared" ref="M36:M67" si="95">SUM(J36:J36)*G35</f>
        <v>0</v>
      </c>
      <c r="N36" s="128">
        <f t="shared" ref="N36:N67" si="96">SUM(K36:K36)*G35</f>
        <v>0</v>
      </c>
      <c r="O36" s="129">
        <f t="shared" si="4"/>
        <v>0</v>
      </c>
      <c r="P36" s="283"/>
      <c r="Q36" s="283"/>
      <c r="R36" s="283"/>
      <c r="S36" s="283"/>
      <c r="T36" s="240"/>
      <c r="U36" s="649"/>
      <c r="V36" s="212"/>
      <c r="W36" s="134"/>
      <c r="X36" s="296"/>
      <c r="Z36" s="2"/>
    </row>
    <row r="37" spans="1:26" ht="21" customHeight="1">
      <c r="A37" s="335"/>
      <c r="B37" s="288"/>
      <c r="C37" s="288"/>
      <c r="D37" s="209"/>
      <c r="E37" s="289">
        <v>17</v>
      </c>
      <c r="F37" s="209" t="s">
        <v>57</v>
      </c>
      <c r="G37" s="292">
        <v>0.2</v>
      </c>
      <c r="H37" s="154" t="s">
        <v>24</v>
      </c>
      <c r="I37" s="124">
        <v>0</v>
      </c>
      <c r="J37" s="124">
        <v>0</v>
      </c>
      <c r="K37" s="124">
        <v>0</v>
      </c>
      <c r="L37" s="125">
        <f t="shared" ref="L37:L68" si="97">SUM(I37:I37)*G37</f>
        <v>0</v>
      </c>
      <c r="M37" s="125">
        <f t="shared" ref="M37:M68" si="98">SUM(J37:J37)*G37</f>
        <v>0</v>
      </c>
      <c r="N37" s="125">
        <f t="shared" ref="N37:N68" si="99">SUM(K37:K37)*G37</f>
        <v>0</v>
      </c>
      <c r="O37" s="126">
        <f t="shared" si="4"/>
        <v>0</v>
      </c>
      <c r="P37" s="283"/>
      <c r="Q37" s="283"/>
      <c r="R37" s="283"/>
      <c r="S37" s="283"/>
      <c r="T37" s="240"/>
      <c r="U37" s="649" t="s">
        <v>55</v>
      </c>
      <c r="V37" s="212" t="str">
        <f>+IF(I38&gt;I37,"SUPERADA",IF(I38=I37,"EQUILIBRADA",IF(I38&lt;I37,"PARA MEJORAR")))</f>
        <v>EQUILIBRADA</v>
      </c>
      <c r="W37" s="134"/>
      <c r="X37" s="296"/>
      <c r="Z37" s="2"/>
    </row>
    <row r="38" spans="1:26" ht="22.5" customHeight="1">
      <c r="A38" s="335"/>
      <c r="B38" s="288"/>
      <c r="C38" s="288"/>
      <c r="D38" s="209"/>
      <c r="E38" s="289"/>
      <c r="F38" s="209"/>
      <c r="G38" s="292"/>
      <c r="H38" s="155" t="s">
        <v>27</v>
      </c>
      <c r="I38" s="127">
        <v>0</v>
      </c>
      <c r="J38" s="127">
        <v>0</v>
      </c>
      <c r="K38" s="127">
        <v>0</v>
      </c>
      <c r="L38" s="128">
        <f t="shared" ref="L38:L69" si="100">SUM(I38:I38)*G37</f>
        <v>0</v>
      </c>
      <c r="M38" s="128">
        <f t="shared" ref="M38:M69" si="101">SUM(J38:J38)*G37</f>
        <v>0</v>
      </c>
      <c r="N38" s="128">
        <f t="shared" ref="N38:N69" si="102">SUM(K38:K38)*G37</f>
        <v>0</v>
      </c>
      <c r="O38" s="129">
        <f t="shared" si="4"/>
        <v>0</v>
      </c>
      <c r="P38" s="283"/>
      <c r="Q38" s="283"/>
      <c r="R38" s="283"/>
      <c r="S38" s="283"/>
      <c r="T38" s="240"/>
      <c r="U38" s="649"/>
      <c r="V38" s="212"/>
      <c r="W38" s="134"/>
      <c r="X38" s="296"/>
      <c r="Z38" s="2"/>
    </row>
    <row r="39" spans="1:26" ht="15.75" customHeight="1">
      <c r="A39" s="335"/>
      <c r="B39" s="288"/>
      <c r="C39" s="288"/>
      <c r="D39" s="209"/>
      <c r="E39" s="289">
        <v>18</v>
      </c>
      <c r="F39" s="209" t="s">
        <v>58</v>
      </c>
      <c r="G39" s="292">
        <v>0.25</v>
      </c>
      <c r="H39" s="154" t="s">
        <v>24</v>
      </c>
      <c r="I39" s="124">
        <v>0</v>
      </c>
      <c r="J39" s="124">
        <v>0</v>
      </c>
      <c r="K39" s="124">
        <v>0</v>
      </c>
      <c r="L39" s="125">
        <f t="shared" ref="L39:L70" si="103">SUM(I39:I39)*G39</f>
        <v>0</v>
      </c>
      <c r="M39" s="125">
        <f t="shared" ref="M39:M70" si="104">SUM(J39:J39)*G39</f>
        <v>0</v>
      </c>
      <c r="N39" s="125">
        <f t="shared" ref="N39:N70" si="105">SUM(K39:K39)*G39</f>
        <v>0</v>
      </c>
      <c r="O39" s="126">
        <f t="shared" si="4"/>
        <v>0</v>
      </c>
      <c r="P39" s="283"/>
      <c r="Q39" s="283"/>
      <c r="R39" s="283"/>
      <c r="S39" s="283"/>
      <c r="T39" s="240"/>
      <c r="U39" s="649" t="s">
        <v>59</v>
      </c>
      <c r="V39" s="212" t="str">
        <f>+IF(I40&gt;I39,"SUPERADA",IF(I40=I39,"EQUILIBRADA",IF(I40&lt;I39,"PARA MEJORAR")))</f>
        <v>EQUILIBRADA</v>
      </c>
      <c r="W39" s="134"/>
      <c r="X39" s="296"/>
      <c r="Z39" s="2"/>
    </row>
    <row r="40" spans="1:26" ht="18.75" customHeight="1">
      <c r="A40" s="335"/>
      <c r="B40" s="288"/>
      <c r="C40" s="288"/>
      <c r="D40" s="209"/>
      <c r="E40" s="289"/>
      <c r="F40" s="209"/>
      <c r="G40" s="292"/>
      <c r="H40" s="155" t="s">
        <v>27</v>
      </c>
      <c r="I40" s="127">
        <v>0</v>
      </c>
      <c r="J40" s="127">
        <v>0</v>
      </c>
      <c r="K40" s="127">
        <v>0</v>
      </c>
      <c r="L40" s="128">
        <f t="shared" ref="L40:L71" si="106">SUM(I40:I40)*G39</f>
        <v>0</v>
      </c>
      <c r="M40" s="128">
        <f t="shared" ref="M40:M71" si="107">SUM(J40:J40)*G39</f>
        <v>0</v>
      </c>
      <c r="N40" s="128">
        <f t="shared" ref="N40:N71" si="108">SUM(K40:K40)*G39</f>
        <v>0</v>
      </c>
      <c r="O40" s="129">
        <f t="shared" si="4"/>
        <v>0</v>
      </c>
      <c r="P40" s="283"/>
      <c r="Q40" s="283"/>
      <c r="R40" s="283"/>
      <c r="S40" s="283"/>
      <c r="T40" s="240"/>
      <c r="U40" s="649"/>
      <c r="V40" s="212"/>
      <c r="W40" s="134"/>
      <c r="X40" s="296"/>
      <c r="Z40" s="2"/>
    </row>
    <row r="41" spans="1:26" ht="24.75" customHeight="1">
      <c r="A41" s="335"/>
      <c r="B41" s="288"/>
      <c r="C41" s="288" t="s">
        <v>60</v>
      </c>
      <c r="D41" s="209"/>
      <c r="E41" s="289">
        <v>19</v>
      </c>
      <c r="F41" s="209" t="s">
        <v>61</v>
      </c>
      <c r="G41" s="292">
        <v>0.25</v>
      </c>
      <c r="H41" s="154" t="s">
        <v>24</v>
      </c>
      <c r="I41" s="124">
        <v>0</v>
      </c>
      <c r="J41" s="124">
        <v>0</v>
      </c>
      <c r="K41" s="124">
        <v>0</v>
      </c>
      <c r="L41" s="125">
        <f t="shared" ref="L41:L72" si="109">SUM(I41:I41)*G41</f>
        <v>0</v>
      </c>
      <c r="M41" s="125">
        <f t="shared" ref="M41:M72" si="110">SUM(J41:J41)*G41</f>
        <v>0</v>
      </c>
      <c r="N41" s="125">
        <f t="shared" ref="N41:N72" si="111">SUM(K41:K41)*G41</f>
        <v>0</v>
      </c>
      <c r="O41" s="126">
        <f t="shared" si="4"/>
        <v>0</v>
      </c>
      <c r="P41" s="283" t="e">
        <f>+#REF!+L46+L48+L44+L42</f>
        <v>#REF!</v>
      </c>
      <c r="Q41" s="283" t="e">
        <f>+#REF!+M46+M48+M44+M42</f>
        <v>#REF!</v>
      </c>
      <c r="R41" s="283" t="e">
        <f>+#REF!+N46+N48+N44+N42</f>
        <v>#REF!</v>
      </c>
      <c r="S41" s="283" t="e">
        <f>MAX(P41:R48)</f>
        <v>#REF!</v>
      </c>
      <c r="T41" s="240"/>
      <c r="U41" s="649" t="s">
        <v>62</v>
      </c>
      <c r="V41" s="212" t="str">
        <f>+IF(I42&gt;I41,"SUPERADA",IF(I42=I41,"EQUILIBRADA",IF(I42&lt;I41,"PARA MEJORAR")))</f>
        <v>EQUILIBRADA</v>
      </c>
      <c r="W41" s="134"/>
      <c r="X41" s="282"/>
      <c r="Z41" s="2"/>
    </row>
    <row r="42" spans="1:26" ht="24.75" customHeight="1">
      <c r="A42" s="335"/>
      <c r="B42" s="288"/>
      <c r="C42" s="288"/>
      <c r="D42" s="209"/>
      <c r="E42" s="289"/>
      <c r="F42" s="209"/>
      <c r="G42" s="292"/>
      <c r="H42" s="155" t="s">
        <v>27</v>
      </c>
      <c r="I42" s="127">
        <v>0</v>
      </c>
      <c r="J42" s="127">
        <v>0</v>
      </c>
      <c r="K42" s="127">
        <v>0</v>
      </c>
      <c r="L42" s="128">
        <f t="shared" ref="L42:L73" si="112">SUM(I42:I42)*G41</f>
        <v>0</v>
      </c>
      <c r="M42" s="128">
        <f t="shared" ref="M42:M73" si="113">SUM(J42:J42)*G41</f>
        <v>0</v>
      </c>
      <c r="N42" s="128">
        <f t="shared" ref="N42:N73" si="114">SUM(K42:K42)*G41</f>
        <v>0</v>
      </c>
      <c r="O42" s="129">
        <f t="shared" si="4"/>
        <v>0</v>
      </c>
      <c r="P42" s="283"/>
      <c r="Q42" s="283"/>
      <c r="R42" s="283"/>
      <c r="S42" s="283"/>
      <c r="T42" s="240"/>
      <c r="U42" s="649"/>
      <c r="V42" s="212"/>
      <c r="W42" s="134"/>
      <c r="X42" s="282"/>
      <c r="Z42" s="2"/>
    </row>
    <row r="43" spans="1:26" ht="39.75" customHeight="1">
      <c r="A43" s="335"/>
      <c r="B43" s="288"/>
      <c r="C43" s="288"/>
      <c r="D43" s="209"/>
      <c r="E43" s="289">
        <v>20</v>
      </c>
      <c r="F43" s="209" t="s">
        <v>63</v>
      </c>
      <c r="G43" s="292">
        <v>0.25</v>
      </c>
      <c r="H43" s="154" t="s">
        <v>24</v>
      </c>
      <c r="I43" s="124">
        <v>0</v>
      </c>
      <c r="J43" s="124">
        <v>0</v>
      </c>
      <c r="K43" s="124">
        <v>0</v>
      </c>
      <c r="L43" s="125">
        <f t="shared" ref="L43:L74" si="115">SUM(I43:I43)*G43</f>
        <v>0</v>
      </c>
      <c r="M43" s="125">
        <f t="shared" ref="M43:M74" si="116">SUM(J43:J43)*G43</f>
        <v>0</v>
      </c>
      <c r="N43" s="125">
        <f t="shared" ref="N43:N74" si="117">SUM(K43:K43)*G43</f>
        <v>0</v>
      </c>
      <c r="O43" s="126">
        <f t="shared" si="4"/>
        <v>0</v>
      </c>
      <c r="P43" s="283"/>
      <c r="Q43" s="283"/>
      <c r="R43" s="283"/>
      <c r="S43" s="283"/>
      <c r="T43" s="240"/>
      <c r="U43" s="649" t="s">
        <v>59</v>
      </c>
      <c r="V43" s="212" t="str">
        <f>+IF(I44&gt;I43,"SUPERADA",IF(I44=I43,"EQUILIBRADA",IF(I44&lt;I43,"PARA MEJORAR")))</f>
        <v>EQUILIBRADA</v>
      </c>
      <c r="W43" s="134"/>
      <c r="X43" s="282"/>
      <c r="Z43" s="2"/>
    </row>
    <row r="44" spans="1:26">
      <c r="A44" s="335"/>
      <c r="B44" s="288"/>
      <c r="C44" s="288"/>
      <c r="D44" s="209"/>
      <c r="E44" s="289"/>
      <c r="F44" s="209"/>
      <c r="G44" s="292"/>
      <c r="H44" s="155" t="s">
        <v>27</v>
      </c>
      <c r="I44" s="127">
        <v>0</v>
      </c>
      <c r="J44" s="127">
        <v>0</v>
      </c>
      <c r="K44" s="127">
        <v>0</v>
      </c>
      <c r="L44" s="128">
        <f t="shared" ref="L44:L75" si="118">SUM(I44:I44)*G43</f>
        <v>0</v>
      </c>
      <c r="M44" s="128">
        <f t="shared" ref="M44:M75" si="119">SUM(J44:J44)*G43</f>
        <v>0</v>
      </c>
      <c r="N44" s="128">
        <f t="shared" ref="N44:N75" si="120">SUM(K44:K44)*G43</f>
        <v>0</v>
      </c>
      <c r="O44" s="129">
        <f t="shared" si="4"/>
        <v>0</v>
      </c>
      <c r="P44" s="283"/>
      <c r="Q44" s="283"/>
      <c r="R44" s="283"/>
      <c r="S44" s="283"/>
      <c r="T44" s="240"/>
      <c r="U44" s="649"/>
      <c r="V44" s="212"/>
      <c r="W44" s="134"/>
      <c r="X44" s="294"/>
      <c r="Z44" s="2"/>
    </row>
    <row r="45" spans="1:26" ht="78" customHeight="1">
      <c r="A45" s="335"/>
      <c r="B45" s="288"/>
      <c r="C45" s="288"/>
      <c r="D45" s="209"/>
      <c r="E45" s="289">
        <v>21</v>
      </c>
      <c r="F45" s="152" t="s">
        <v>64</v>
      </c>
      <c r="G45" s="290">
        <v>0.25</v>
      </c>
      <c r="H45" s="154" t="s">
        <v>24</v>
      </c>
      <c r="I45" s="124">
        <v>0</v>
      </c>
      <c r="J45" s="124">
        <v>0</v>
      </c>
      <c r="K45" s="124">
        <v>0</v>
      </c>
      <c r="L45" s="125">
        <f t="shared" ref="L45:L76" si="121">SUM(I45:I45)*G45</f>
        <v>0</v>
      </c>
      <c r="M45" s="125">
        <f t="shared" ref="M45:M76" si="122">SUM(J45:J45)*G45</f>
        <v>0</v>
      </c>
      <c r="N45" s="125">
        <f t="shared" ref="N45:N76" si="123">SUM(K45:K45)*G45</f>
        <v>0</v>
      </c>
      <c r="O45" s="126">
        <f t="shared" si="4"/>
        <v>0</v>
      </c>
      <c r="P45" s="283"/>
      <c r="Q45" s="283"/>
      <c r="R45" s="283"/>
      <c r="S45" s="283"/>
      <c r="T45" s="240"/>
      <c r="U45" s="649" t="s">
        <v>29</v>
      </c>
      <c r="V45" s="212" t="str">
        <f>+IF(I46&gt;I45,"SUPERADA",IF(I46=I45,"EQUILIBRADA",IF(I46&lt;I45,"PARA MEJORAR")))</f>
        <v>EQUILIBRADA</v>
      </c>
      <c r="W45" s="134"/>
      <c r="X45" s="282"/>
      <c r="Z45" s="2"/>
    </row>
    <row r="46" spans="1:26">
      <c r="A46" s="335"/>
      <c r="B46" s="288"/>
      <c r="C46" s="288"/>
      <c r="D46" s="209"/>
      <c r="E46" s="289"/>
      <c r="F46" s="157" t="s">
        <v>41</v>
      </c>
      <c r="G46" s="290"/>
      <c r="H46" s="155" t="s">
        <v>27</v>
      </c>
      <c r="I46" s="127">
        <v>0</v>
      </c>
      <c r="J46" s="127">
        <v>0</v>
      </c>
      <c r="K46" s="127">
        <v>0</v>
      </c>
      <c r="L46" s="128">
        <f t="shared" ref="L46:L77" si="124">SUM(I46:I46)*G45</f>
        <v>0</v>
      </c>
      <c r="M46" s="128">
        <f t="shared" ref="M46:M77" si="125">SUM(J46:J46)*G45</f>
        <v>0</v>
      </c>
      <c r="N46" s="128">
        <f t="shared" ref="N46:N77" si="126">SUM(K46:K46)*G45</f>
        <v>0</v>
      </c>
      <c r="O46" s="129">
        <f t="shared" si="4"/>
        <v>0</v>
      </c>
      <c r="P46" s="283"/>
      <c r="Q46" s="283"/>
      <c r="R46" s="283"/>
      <c r="S46" s="283"/>
      <c r="T46" s="240"/>
      <c r="U46" s="649"/>
      <c r="V46" s="212"/>
      <c r="W46" s="134"/>
      <c r="X46" s="282"/>
      <c r="Z46" s="2"/>
    </row>
    <row r="47" spans="1:26" ht="26.25" customHeight="1">
      <c r="A47" s="335"/>
      <c r="B47" s="288"/>
      <c r="C47" s="288"/>
      <c r="D47" s="209"/>
      <c r="E47" s="289">
        <v>22</v>
      </c>
      <c r="F47" s="209" t="s">
        <v>65</v>
      </c>
      <c r="G47" s="290">
        <v>0.25</v>
      </c>
      <c r="H47" s="154" t="s">
        <v>24</v>
      </c>
      <c r="I47" s="124">
        <v>0</v>
      </c>
      <c r="J47" s="124">
        <v>0</v>
      </c>
      <c r="K47" s="124">
        <v>0</v>
      </c>
      <c r="L47" s="125">
        <f t="shared" ref="L47:L78" si="127">SUM(I47:I47)*G47</f>
        <v>0</v>
      </c>
      <c r="M47" s="125">
        <f t="shared" ref="M47:M78" si="128">SUM(J47:J47)*G47</f>
        <v>0</v>
      </c>
      <c r="N47" s="125">
        <f t="shared" ref="N47:N78" si="129">SUM(K47:K47)*G47</f>
        <v>0</v>
      </c>
      <c r="O47" s="126">
        <f t="shared" si="4"/>
        <v>0</v>
      </c>
      <c r="P47" s="283"/>
      <c r="Q47" s="283"/>
      <c r="R47" s="283"/>
      <c r="S47" s="283"/>
      <c r="T47" s="240"/>
      <c r="U47" s="649" t="s">
        <v>66</v>
      </c>
      <c r="V47" s="212" t="str">
        <f>+IF(I48&gt;I47,"SUPERADA",IF(I48=I47,"EQUILIBRADA",IF(I48&lt;I47,"PARA MEJORAR")))</f>
        <v>EQUILIBRADA</v>
      </c>
      <c r="W47" s="134"/>
      <c r="X47" s="282"/>
      <c r="Z47" s="2"/>
    </row>
    <row r="48" spans="1:26" ht="21" customHeight="1">
      <c r="A48" s="335"/>
      <c r="B48" s="288"/>
      <c r="C48" s="288"/>
      <c r="D48" s="209"/>
      <c r="E48" s="289"/>
      <c r="F48" s="209"/>
      <c r="G48" s="290"/>
      <c r="H48" s="155" t="s">
        <v>27</v>
      </c>
      <c r="I48" s="127">
        <v>0</v>
      </c>
      <c r="J48" s="127">
        <v>0</v>
      </c>
      <c r="K48" s="127">
        <v>0</v>
      </c>
      <c r="L48" s="128">
        <f t="shared" ref="L48:L79" si="130">SUM(I48:I48)*G47</f>
        <v>0</v>
      </c>
      <c r="M48" s="128">
        <f t="shared" ref="M48:M79" si="131">SUM(J48:J48)*G47</f>
        <v>0</v>
      </c>
      <c r="N48" s="128">
        <f t="shared" ref="N48:N79" si="132">SUM(K48:K48)*G47</f>
        <v>0</v>
      </c>
      <c r="O48" s="129">
        <f t="shared" si="4"/>
        <v>0</v>
      </c>
      <c r="P48" s="283"/>
      <c r="Q48" s="283"/>
      <c r="R48" s="283"/>
      <c r="S48" s="283"/>
      <c r="T48" s="240"/>
      <c r="U48" s="649"/>
      <c r="V48" s="212"/>
      <c r="W48" s="134"/>
      <c r="X48" s="282"/>
      <c r="Z48" s="2"/>
    </row>
    <row r="49" spans="1:26" ht="45" customHeight="1">
      <c r="A49" s="335"/>
      <c r="B49" s="288"/>
      <c r="C49" s="288" t="s">
        <v>67</v>
      </c>
      <c r="D49" s="209"/>
      <c r="E49" s="289">
        <v>23</v>
      </c>
      <c r="F49" s="209" t="s">
        <v>68</v>
      </c>
      <c r="G49" s="290">
        <v>1</v>
      </c>
      <c r="H49" s="154" t="s">
        <v>24</v>
      </c>
      <c r="I49" s="124">
        <v>0</v>
      </c>
      <c r="J49" s="124">
        <v>0</v>
      </c>
      <c r="K49" s="124">
        <v>0</v>
      </c>
      <c r="L49" s="125">
        <f t="shared" ref="L49:L80" si="133">SUM(I49:I49)*G49</f>
        <v>0</v>
      </c>
      <c r="M49" s="125">
        <f t="shared" ref="M49:M80" si="134">SUM(J49:J49)*G49</f>
        <v>0</v>
      </c>
      <c r="N49" s="125">
        <f t="shared" ref="N49:N80" si="135">SUM(K49:K49)*G49</f>
        <v>0</v>
      </c>
      <c r="O49" s="126">
        <f t="shared" si="4"/>
        <v>0</v>
      </c>
      <c r="P49" s="283">
        <f>+L50</f>
        <v>0</v>
      </c>
      <c r="Q49" s="283">
        <f t="shared" ref="Q49:R49" si="136">+M50</f>
        <v>0</v>
      </c>
      <c r="R49" s="283">
        <f t="shared" si="136"/>
        <v>0</v>
      </c>
      <c r="S49" s="283">
        <f>MAX(P49:R50)</f>
        <v>0</v>
      </c>
      <c r="T49" s="240"/>
      <c r="U49" s="649" t="s">
        <v>69</v>
      </c>
      <c r="V49" s="212" t="str">
        <f>+IF(I50&gt;I49,"SUPERADA",IF(I50=I49,"EQUILIBRADA",IF(I50&lt;I49,"PARA MEJORAR")))</f>
        <v>EQUILIBRADA</v>
      </c>
      <c r="W49" s="134"/>
      <c r="X49" s="281"/>
      <c r="Z49" s="2"/>
    </row>
    <row r="50" spans="1:26" ht="28.5" customHeight="1">
      <c r="A50" s="335"/>
      <c r="B50" s="288"/>
      <c r="C50" s="288"/>
      <c r="D50" s="209"/>
      <c r="E50" s="289"/>
      <c r="F50" s="209"/>
      <c r="G50" s="290"/>
      <c r="H50" s="160" t="s">
        <v>27</v>
      </c>
      <c r="I50" s="127">
        <v>0</v>
      </c>
      <c r="J50" s="127">
        <v>0</v>
      </c>
      <c r="K50" s="127">
        <v>0</v>
      </c>
      <c r="L50" s="128">
        <f t="shared" ref="L50:L81" si="137">SUM(I50:I50)*G49</f>
        <v>0</v>
      </c>
      <c r="M50" s="128">
        <f t="shared" ref="M50:M81" si="138">SUM(J50:J50)*G49</f>
        <v>0</v>
      </c>
      <c r="N50" s="128">
        <f t="shared" ref="N50:N81" si="139">SUM(K50:K50)*G49</f>
        <v>0</v>
      </c>
      <c r="O50" s="129">
        <f t="shared" si="4"/>
        <v>0</v>
      </c>
      <c r="P50" s="284"/>
      <c r="Q50" s="284"/>
      <c r="R50" s="284"/>
      <c r="S50" s="284"/>
      <c r="T50" s="297"/>
      <c r="U50" s="650"/>
      <c r="V50" s="251"/>
      <c r="W50" s="135"/>
      <c r="X50" s="282"/>
      <c r="Z50" s="2"/>
    </row>
    <row r="51" spans="1:26" ht="36.75" customHeight="1">
      <c r="A51" s="335"/>
      <c r="B51" s="293" t="s">
        <v>70</v>
      </c>
      <c r="C51" s="277" t="s">
        <v>71</v>
      </c>
      <c r="D51" s="202" t="s">
        <v>72</v>
      </c>
      <c r="E51" s="278">
        <v>24</v>
      </c>
      <c r="F51" s="291" t="s">
        <v>73</v>
      </c>
      <c r="G51" s="275">
        <v>0.33</v>
      </c>
      <c r="H51" s="154" t="s">
        <v>24</v>
      </c>
      <c r="I51" s="124">
        <v>0</v>
      </c>
      <c r="J51" s="124">
        <v>0</v>
      </c>
      <c r="K51" s="124">
        <v>0</v>
      </c>
      <c r="L51" s="125">
        <f t="shared" ref="L51:L82" si="140">SUM(I51:I51)*G51</f>
        <v>0</v>
      </c>
      <c r="M51" s="125">
        <f t="shared" ref="M51:M82" si="141">SUM(J51:J51)*G51</f>
        <v>0</v>
      </c>
      <c r="N51" s="125">
        <f t="shared" ref="N51:N82" si="142">SUM(K51:K51)*G51</f>
        <v>0</v>
      </c>
      <c r="O51" s="126">
        <f t="shared" si="4"/>
        <v>0</v>
      </c>
      <c r="P51" s="274">
        <f>+L52+L54+L56</f>
        <v>0</v>
      </c>
      <c r="Q51" s="274">
        <f t="shared" ref="Q51:R51" si="143">+M52+M54+M56</f>
        <v>0</v>
      </c>
      <c r="R51" s="274">
        <f t="shared" si="143"/>
        <v>0</v>
      </c>
      <c r="S51" s="274">
        <f>MAX(P51:R56)</f>
        <v>0</v>
      </c>
      <c r="T51" s="659" t="e">
        <f>AVERAGE(S51:S66)</f>
        <v>#REF!</v>
      </c>
      <c r="U51" s="279" t="s">
        <v>74</v>
      </c>
      <c r="V51" s="212" t="str">
        <f>+IF(I52&gt;I51,"SUPERADA",IF(I52=I51,"EQUILIBRADA",IF(I52&lt;I51,"PARA MEJORAR")))</f>
        <v>EQUILIBRADA</v>
      </c>
      <c r="W51" s="134"/>
      <c r="X51" s="285"/>
      <c r="Z51" s="2"/>
    </row>
    <row r="52" spans="1:26">
      <c r="A52" s="335"/>
      <c r="B52" s="202"/>
      <c r="C52" s="277"/>
      <c r="D52" s="202"/>
      <c r="E52" s="278"/>
      <c r="F52" s="291"/>
      <c r="G52" s="275"/>
      <c r="H52" s="155" t="s">
        <v>27</v>
      </c>
      <c r="I52" s="127">
        <v>0</v>
      </c>
      <c r="J52" s="127">
        <v>0</v>
      </c>
      <c r="K52" s="127">
        <v>0</v>
      </c>
      <c r="L52" s="128">
        <f t="shared" ref="L52:L83" si="144">SUM(I52:I52)*G51</f>
        <v>0</v>
      </c>
      <c r="M52" s="128">
        <f t="shared" ref="M52:M83" si="145">SUM(J52:J52)*G51</f>
        <v>0</v>
      </c>
      <c r="N52" s="128">
        <f t="shared" ref="N52:N83" si="146">SUM(K52:K52)*G51</f>
        <v>0</v>
      </c>
      <c r="O52" s="129">
        <f t="shared" si="4"/>
        <v>0</v>
      </c>
      <c r="P52" s="274"/>
      <c r="Q52" s="274"/>
      <c r="R52" s="274"/>
      <c r="S52" s="274"/>
      <c r="T52" s="659"/>
      <c r="U52" s="279"/>
      <c r="V52" s="212"/>
      <c r="W52" s="134"/>
      <c r="X52" s="285"/>
      <c r="Z52" s="2"/>
    </row>
    <row r="53" spans="1:26" ht="25.5" customHeight="1">
      <c r="A53" s="335"/>
      <c r="B53" s="202"/>
      <c r="C53" s="277"/>
      <c r="D53" s="202"/>
      <c r="E53" s="278">
        <v>25</v>
      </c>
      <c r="F53" s="291" t="s">
        <v>75</v>
      </c>
      <c r="G53" s="275">
        <v>0.33</v>
      </c>
      <c r="H53" s="154" t="s">
        <v>24</v>
      </c>
      <c r="I53" s="124">
        <v>0</v>
      </c>
      <c r="J53" s="124">
        <v>0</v>
      </c>
      <c r="K53" s="124">
        <v>0</v>
      </c>
      <c r="L53" s="125">
        <f t="shared" ref="L53:L84" si="147">SUM(I53:I53)*G53</f>
        <v>0</v>
      </c>
      <c r="M53" s="125">
        <f t="shared" ref="M53:M84" si="148">SUM(J53:J53)*G53</f>
        <v>0</v>
      </c>
      <c r="N53" s="125">
        <f t="shared" ref="N53:N84" si="149">SUM(K53:K53)*G53</f>
        <v>0</v>
      </c>
      <c r="O53" s="126">
        <f t="shared" si="4"/>
        <v>0</v>
      </c>
      <c r="P53" s="274"/>
      <c r="Q53" s="274"/>
      <c r="R53" s="274"/>
      <c r="S53" s="274"/>
      <c r="T53" s="659"/>
      <c r="U53" s="279" t="s">
        <v>76</v>
      </c>
      <c r="V53" s="212" t="str">
        <f>+IF(I54&gt;I53,"SUPERADA",IF(I54=I53,"EQUILIBRADA",IF(I54&lt;I53,"PARA MEJORAR")))</f>
        <v>EQUILIBRADA</v>
      </c>
      <c r="W53" s="134"/>
      <c r="X53" s="285"/>
      <c r="Z53" s="2"/>
    </row>
    <row r="54" spans="1:26">
      <c r="A54" s="335"/>
      <c r="B54" s="202"/>
      <c r="C54" s="277"/>
      <c r="D54" s="202"/>
      <c r="E54" s="278"/>
      <c r="F54" s="291"/>
      <c r="G54" s="275"/>
      <c r="H54" s="155" t="s">
        <v>27</v>
      </c>
      <c r="I54" s="127">
        <v>0</v>
      </c>
      <c r="J54" s="127">
        <v>0</v>
      </c>
      <c r="K54" s="127">
        <v>0</v>
      </c>
      <c r="L54" s="128">
        <f t="shared" ref="L54:L85" si="150">SUM(I54:I54)*G53</f>
        <v>0</v>
      </c>
      <c r="M54" s="128">
        <f t="shared" ref="M54:M85" si="151">SUM(J54:J54)*G53</f>
        <v>0</v>
      </c>
      <c r="N54" s="128">
        <f t="shared" ref="N54:N85" si="152">SUM(K54:K54)*G53</f>
        <v>0</v>
      </c>
      <c r="O54" s="129">
        <f t="shared" si="4"/>
        <v>0</v>
      </c>
      <c r="P54" s="274"/>
      <c r="Q54" s="274"/>
      <c r="R54" s="274"/>
      <c r="S54" s="274"/>
      <c r="T54" s="659"/>
      <c r="U54" s="279"/>
      <c r="V54" s="212"/>
      <c r="W54" s="134"/>
      <c r="X54" s="285"/>
      <c r="Z54" s="2"/>
    </row>
    <row r="55" spans="1:26" ht="60" customHeight="1">
      <c r="A55" s="335"/>
      <c r="B55" s="202"/>
      <c r="C55" s="277"/>
      <c r="D55" s="202"/>
      <c r="E55" s="278">
        <v>26</v>
      </c>
      <c r="F55" s="291" t="s">
        <v>77</v>
      </c>
      <c r="G55" s="275">
        <v>0.34</v>
      </c>
      <c r="H55" s="154" t="s">
        <v>24</v>
      </c>
      <c r="I55" s="124">
        <v>0</v>
      </c>
      <c r="J55" s="124">
        <v>0</v>
      </c>
      <c r="K55" s="124">
        <v>0</v>
      </c>
      <c r="L55" s="125">
        <f t="shared" ref="L55:L86" si="153">SUM(I55:I55)*G55</f>
        <v>0</v>
      </c>
      <c r="M55" s="125">
        <f t="shared" ref="M55:M86" si="154">SUM(J55:J55)*G55</f>
        <v>0</v>
      </c>
      <c r="N55" s="125">
        <f t="shared" ref="N55:N86" si="155">SUM(K55:K55)*G55</f>
        <v>0</v>
      </c>
      <c r="O55" s="126">
        <f t="shared" si="4"/>
        <v>0</v>
      </c>
      <c r="P55" s="274"/>
      <c r="Q55" s="274"/>
      <c r="R55" s="274"/>
      <c r="S55" s="274"/>
      <c r="T55" s="659"/>
      <c r="U55" s="279" t="s">
        <v>78</v>
      </c>
      <c r="V55" s="212" t="str">
        <f>+IF(I56&gt;I55,"SUPERADA",IF(I56=I55,"EQUILIBRADA",IF(I56&lt;I55,"PARA MEJORAR")))</f>
        <v>EQUILIBRADA</v>
      </c>
      <c r="W55" s="134"/>
      <c r="X55" s="285"/>
      <c r="Z55" s="2"/>
    </row>
    <row r="56" spans="1:26" ht="20.25" customHeight="1">
      <c r="A56" s="335"/>
      <c r="B56" s="202"/>
      <c r="C56" s="277"/>
      <c r="D56" s="202"/>
      <c r="E56" s="278"/>
      <c r="F56" s="291"/>
      <c r="G56" s="275"/>
      <c r="H56" s="155" t="s">
        <v>27</v>
      </c>
      <c r="I56" s="127">
        <v>0</v>
      </c>
      <c r="J56" s="127">
        <v>0</v>
      </c>
      <c r="K56" s="127">
        <v>0</v>
      </c>
      <c r="L56" s="128">
        <f t="shared" ref="L56:L87" si="156">SUM(I56:I56)*G55</f>
        <v>0</v>
      </c>
      <c r="M56" s="128">
        <f t="shared" ref="M56:M87" si="157">SUM(J56:J56)*G55</f>
        <v>0</v>
      </c>
      <c r="N56" s="128">
        <f t="shared" ref="N56:N87" si="158">SUM(K56:K56)*G55</f>
        <v>0</v>
      </c>
      <c r="O56" s="129">
        <f t="shared" si="4"/>
        <v>0</v>
      </c>
      <c r="P56" s="274"/>
      <c r="Q56" s="274"/>
      <c r="R56" s="274"/>
      <c r="S56" s="274"/>
      <c r="T56" s="659"/>
      <c r="U56" s="279"/>
      <c r="V56" s="212"/>
      <c r="W56" s="134"/>
      <c r="X56" s="285"/>
      <c r="Z56" s="2"/>
    </row>
    <row r="57" spans="1:26" ht="37.5" customHeight="1">
      <c r="A57" s="335"/>
      <c r="B57" s="202"/>
      <c r="C57" s="277" t="s">
        <v>79</v>
      </c>
      <c r="D57" s="202"/>
      <c r="E57" s="278">
        <v>27</v>
      </c>
      <c r="F57" s="202" t="s">
        <v>80</v>
      </c>
      <c r="G57" s="275">
        <v>0.5</v>
      </c>
      <c r="H57" s="154" t="s">
        <v>24</v>
      </c>
      <c r="I57" s="124">
        <v>0</v>
      </c>
      <c r="J57" s="124">
        <v>0</v>
      </c>
      <c r="K57" s="124">
        <v>0</v>
      </c>
      <c r="L57" s="125">
        <f t="shared" ref="L57:L88" si="159">SUM(I57:I57)*G57</f>
        <v>0</v>
      </c>
      <c r="M57" s="125">
        <f t="shared" ref="M57:M88" si="160">SUM(J57:J57)*G57</f>
        <v>0</v>
      </c>
      <c r="N57" s="125">
        <f t="shared" ref="N57:N88" si="161">SUM(K57:K57)*G57</f>
        <v>0</v>
      </c>
      <c r="O57" s="126">
        <f t="shared" si="4"/>
        <v>0</v>
      </c>
      <c r="P57" s="274" t="e">
        <f>+L60+#REF!+#REF!+#REF!+#REF!+L58</f>
        <v>#REF!</v>
      </c>
      <c r="Q57" s="274" t="e">
        <f>+M60+#REF!+#REF!+#REF!+#REF!+M58</f>
        <v>#REF!</v>
      </c>
      <c r="R57" s="274" t="e">
        <f>+N60+#REF!+#REF!+#REF!+#REF!+N58</f>
        <v>#REF!</v>
      </c>
      <c r="S57" s="274" t="e">
        <f>MAX(P57:R60)</f>
        <v>#REF!</v>
      </c>
      <c r="T57" s="659"/>
      <c r="U57" s="279" t="s">
        <v>74</v>
      </c>
      <c r="V57" s="212" t="str">
        <f>+IF(I58&gt;I57,"SUPERADA",IF(I58=I57,"EQUILIBRADA",IF(I58&lt;I57,"PARA MEJORAR")))</f>
        <v>EQUILIBRADA</v>
      </c>
      <c r="W57" s="134"/>
      <c r="X57" s="285"/>
      <c r="Z57" s="2"/>
    </row>
    <row r="58" spans="1:26">
      <c r="A58" s="335"/>
      <c r="B58" s="202"/>
      <c r="C58" s="277"/>
      <c r="D58" s="202"/>
      <c r="E58" s="278"/>
      <c r="F58" s="202"/>
      <c r="G58" s="275"/>
      <c r="H58" s="155" t="s">
        <v>27</v>
      </c>
      <c r="I58" s="127">
        <v>0</v>
      </c>
      <c r="J58" s="127">
        <v>0</v>
      </c>
      <c r="K58" s="127">
        <v>0</v>
      </c>
      <c r="L58" s="128">
        <f t="shared" ref="L58:L89" si="162">SUM(I58:I58)*G57</f>
        <v>0</v>
      </c>
      <c r="M58" s="128">
        <f t="shared" ref="M58:M89" si="163">SUM(J58:J58)*G57</f>
        <v>0</v>
      </c>
      <c r="N58" s="128">
        <f t="shared" ref="N58:N89" si="164">SUM(K58:K58)*G57</f>
        <v>0</v>
      </c>
      <c r="O58" s="129">
        <f t="shared" si="4"/>
        <v>0</v>
      </c>
      <c r="P58" s="274"/>
      <c r="Q58" s="274"/>
      <c r="R58" s="274"/>
      <c r="S58" s="274"/>
      <c r="T58" s="659"/>
      <c r="U58" s="279"/>
      <c r="V58" s="212"/>
      <c r="W58" s="134"/>
      <c r="X58" s="286"/>
      <c r="Z58" s="2"/>
    </row>
    <row r="59" spans="1:26" ht="55.5" customHeight="1">
      <c r="A59" s="335"/>
      <c r="B59" s="202"/>
      <c r="C59" s="277"/>
      <c r="D59" s="202"/>
      <c r="E59" s="276">
        <v>28</v>
      </c>
      <c r="F59" s="202" t="s">
        <v>81</v>
      </c>
      <c r="G59" s="275">
        <v>0.5</v>
      </c>
      <c r="H59" s="158" t="s">
        <v>24</v>
      </c>
      <c r="I59" s="124">
        <v>0</v>
      </c>
      <c r="J59" s="124">
        <v>0</v>
      </c>
      <c r="K59" s="124">
        <v>0</v>
      </c>
      <c r="L59" s="125">
        <f t="shared" ref="L59:L90" si="165">SUM(I59:I59)*G59</f>
        <v>0</v>
      </c>
      <c r="M59" s="125">
        <f t="shared" ref="M59:M90" si="166">SUM(J59:J59)*G59</f>
        <v>0</v>
      </c>
      <c r="N59" s="125">
        <f t="shared" ref="N59:N90" si="167">SUM(K59:K59)*G59</f>
        <v>0</v>
      </c>
      <c r="O59" s="126">
        <f t="shared" si="4"/>
        <v>0</v>
      </c>
      <c r="P59" s="274"/>
      <c r="Q59" s="274"/>
      <c r="R59" s="274"/>
      <c r="S59" s="274"/>
      <c r="T59" s="659"/>
      <c r="U59" s="279" t="s">
        <v>29</v>
      </c>
      <c r="V59" s="212" t="str">
        <f>+IF(I60&gt;I59,"SUPERADA",IF(I60=I59,"EQUILIBRADA",IF(I60&lt;I59,"PARA MEJORAR")))</f>
        <v>EQUILIBRADA</v>
      </c>
      <c r="W59" s="134"/>
      <c r="X59" s="285"/>
      <c r="Z59" s="2"/>
    </row>
    <row r="60" spans="1:26" ht="11.25" customHeight="1">
      <c r="A60" s="335"/>
      <c r="B60" s="202"/>
      <c r="C60" s="277"/>
      <c r="D60" s="202"/>
      <c r="E60" s="276"/>
      <c r="F60" s="202"/>
      <c r="G60" s="275"/>
      <c r="H60" s="159" t="s">
        <v>27</v>
      </c>
      <c r="I60" s="127">
        <v>0</v>
      </c>
      <c r="J60" s="127">
        <v>0</v>
      </c>
      <c r="K60" s="127">
        <v>0</v>
      </c>
      <c r="L60" s="128">
        <f t="shared" ref="L60:L91" si="168">SUM(I60:I60)*G59</f>
        <v>0</v>
      </c>
      <c r="M60" s="128">
        <f t="shared" ref="M60:M91" si="169">SUM(J60:J60)*G59</f>
        <v>0</v>
      </c>
      <c r="N60" s="128">
        <f t="shared" ref="N60:N91" si="170">SUM(K60:K60)*G59</f>
        <v>0</v>
      </c>
      <c r="O60" s="129">
        <f t="shared" si="4"/>
        <v>0</v>
      </c>
      <c r="P60" s="274"/>
      <c r="Q60" s="274"/>
      <c r="R60" s="274"/>
      <c r="S60" s="274"/>
      <c r="T60" s="659"/>
      <c r="U60" s="279"/>
      <c r="V60" s="212"/>
      <c r="W60" s="134"/>
      <c r="X60" s="285"/>
      <c r="Z60" s="2"/>
    </row>
    <row r="61" spans="1:26" ht="37.5" customHeight="1">
      <c r="A61" s="335"/>
      <c r="B61" s="202"/>
      <c r="C61" s="277" t="s">
        <v>82</v>
      </c>
      <c r="D61" s="202"/>
      <c r="E61" s="278">
        <v>29</v>
      </c>
      <c r="F61" s="202" t="s">
        <v>83</v>
      </c>
      <c r="G61" s="275">
        <v>0.5</v>
      </c>
      <c r="H61" s="154" t="s">
        <v>24</v>
      </c>
      <c r="I61" s="124">
        <v>0</v>
      </c>
      <c r="J61" s="124">
        <v>0</v>
      </c>
      <c r="K61" s="124">
        <v>0</v>
      </c>
      <c r="L61" s="125">
        <f t="shared" ref="L61:L92" si="171">SUM(I61:I61)*G61</f>
        <v>0</v>
      </c>
      <c r="M61" s="125">
        <f t="shared" ref="M61:M92" si="172">SUM(J61:J61)*G61</f>
        <v>0</v>
      </c>
      <c r="N61" s="125">
        <f t="shared" ref="N61:N92" si="173">SUM(K61:K61)*G61</f>
        <v>0</v>
      </c>
      <c r="O61" s="126">
        <f t="shared" si="4"/>
        <v>0</v>
      </c>
      <c r="P61" s="274" t="e">
        <f>+#REF!+L64+L62</f>
        <v>#REF!</v>
      </c>
      <c r="Q61" s="274" t="e">
        <f>+#REF!+M64+M62</f>
        <v>#REF!</v>
      </c>
      <c r="R61" s="274" t="e">
        <f>+#REF!+N64+N62</f>
        <v>#REF!</v>
      </c>
      <c r="S61" s="274" t="e">
        <f>MAX(P61:R64)</f>
        <v>#REF!</v>
      </c>
      <c r="T61" s="659"/>
      <c r="U61" s="279" t="s">
        <v>74</v>
      </c>
      <c r="V61" s="212" t="str">
        <f>+IF(I62&gt;I61,"SUPERADA",IF(I62=I61,"EQUILIBRADA",IF(I62&lt;I61,"PARA MEJORAR")))</f>
        <v>EQUILIBRADA</v>
      </c>
      <c r="W61" s="134"/>
      <c r="X61" s="285"/>
      <c r="Z61" s="2"/>
    </row>
    <row r="62" spans="1:26">
      <c r="A62" s="335"/>
      <c r="B62" s="202"/>
      <c r="C62" s="277"/>
      <c r="D62" s="202"/>
      <c r="E62" s="278"/>
      <c r="F62" s="202"/>
      <c r="G62" s="275"/>
      <c r="H62" s="155" t="s">
        <v>27</v>
      </c>
      <c r="I62" s="127">
        <v>0</v>
      </c>
      <c r="J62" s="127">
        <v>0</v>
      </c>
      <c r="K62" s="127">
        <v>0</v>
      </c>
      <c r="L62" s="128">
        <f t="shared" ref="L62:L93" si="174">SUM(I62:I62)*G61</f>
        <v>0</v>
      </c>
      <c r="M62" s="128">
        <f t="shared" ref="M62:M93" si="175">SUM(J62:J62)*G61</f>
        <v>0</v>
      </c>
      <c r="N62" s="128">
        <f t="shared" ref="N62:N93" si="176">SUM(K62:K62)*G61</f>
        <v>0</v>
      </c>
      <c r="O62" s="129">
        <f t="shared" si="4"/>
        <v>0</v>
      </c>
      <c r="P62" s="274"/>
      <c r="Q62" s="274"/>
      <c r="R62" s="274"/>
      <c r="S62" s="274"/>
      <c r="T62" s="659"/>
      <c r="U62" s="279"/>
      <c r="V62" s="212"/>
      <c r="W62" s="134"/>
      <c r="X62" s="286"/>
      <c r="Z62" s="2"/>
    </row>
    <row r="63" spans="1:26" ht="24.75" customHeight="1">
      <c r="A63" s="335"/>
      <c r="B63" s="202"/>
      <c r="C63" s="277"/>
      <c r="D63" s="202"/>
      <c r="E63" s="278">
        <v>30</v>
      </c>
      <c r="F63" s="202" t="s">
        <v>84</v>
      </c>
      <c r="G63" s="275">
        <v>0.5</v>
      </c>
      <c r="H63" s="154" t="s">
        <v>24</v>
      </c>
      <c r="I63" s="124">
        <v>0</v>
      </c>
      <c r="J63" s="124">
        <v>0</v>
      </c>
      <c r="K63" s="124">
        <v>0</v>
      </c>
      <c r="L63" s="125">
        <f t="shared" ref="L63:L94" si="177">SUM(I63:I63)*G63</f>
        <v>0</v>
      </c>
      <c r="M63" s="125">
        <f t="shared" ref="M63:M94" si="178">SUM(J63:J63)*G63</f>
        <v>0</v>
      </c>
      <c r="N63" s="125">
        <f t="shared" ref="N63:N94" si="179">SUM(K63:K63)*G63</f>
        <v>0</v>
      </c>
      <c r="O63" s="126">
        <f t="shared" si="4"/>
        <v>0</v>
      </c>
      <c r="P63" s="274"/>
      <c r="Q63" s="274"/>
      <c r="R63" s="274"/>
      <c r="S63" s="274"/>
      <c r="T63" s="659"/>
      <c r="U63" s="280" t="s">
        <v>85</v>
      </c>
      <c r="V63" s="212" t="str">
        <f>+IF(I64&gt;I63,"SUPERADA",IF(I64=I63,"EQUILIBRADA",IF(I64&lt;I63,"PARA MEJORAR")))</f>
        <v>EQUILIBRADA</v>
      </c>
      <c r="W63" s="134"/>
      <c r="X63" s="285"/>
      <c r="Z63" s="2"/>
    </row>
    <row r="64" spans="1:26">
      <c r="A64" s="335"/>
      <c r="B64" s="202"/>
      <c r="C64" s="277"/>
      <c r="D64" s="202"/>
      <c r="E64" s="278"/>
      <c r="F64" s="202"/>
      <c r="G64" s="275"/>
      <c r="H64" s="155" t="s">
        <v>27</v>
      </c>
      <c r="I64" s="127">
        <v>0</v>
      </c>
      <c r="J64" s="127">
        <v>0</v>
      </c>
      <c r="K64" s="127">
        <v>0</v>
      </c>
      <c r="L64" s="128">
        <f t="shared" ref="L64:L95" si="180">SUM(I64:I64)*G63</f>
        <v>0</v>
      </c>
      <c r="M64" s="128">
        <f t="shared" ref="M64:M95" si="181">SUM(J64:J64)*G63</f>
        <v>0</v>
      </c>
      <c r="N64" s="128">
        <f t="shared" ref="N64:N95" si="182">SUM(K64:K64)*G63</f>
        <v>0</v>
      </c>
      <c r="O64" s="129">
        <f t="shared" si="4"/>
        <v>0</v>
      </c>
      <c r="P64" s="653"/>
      <c r="Q64" s="653"/>
      <c r="R64" s="653"/>
      <c r="S64" s="653"/>
      <c r="T64" s="659"/>
      <c r="U64" s="280"/>
      <c r="V64" s="212"/>
      <c r="W64" s="134"/>
      <c r="X64" s="285"/>
      <c r="Z64" s="2"/>
    </row>
    <row r="65" spans="1:26" ht="48.75" customHeight="1">
      <c r="A65" s="335"/>
      <c r="B65" s="202"/>
      <c r="C65" s="277" t="s">
        <v>86</v>
      </c>
      <c r="D65" s="202"/>
      <c r="E65" s="278">
        <v>31</v>
      </c>
      <c r="F65" s="202" t="s">
        <v>87</v>
      </c>
      <c r="G65" s="275">
        <v>1</v>
      </c>
      <c r="H65" s="154" t="s">
        <v>24</v>
      </c>
      <c r="I65" s="124">
        <v>0</v>
      </c>
      <c r="J65" s="124">
        <v>0</v>
      </c>
      <c r="K65" s="124">
        <v>0</v>
      </c>
      <c r="L65" s="125">
        <f t="shared" ref="L65:L96" si="183">SUM(I65:I65)*G65</f>
        <v>0</v>
      </c>
      <c r="M65" s="125">
        <f t="shared" ref="M65:M96" si="184">SUM(J65:J65)*G65</f>
        <v>0</v>
      </c>
      <c r="N65" s="125">
        <f t="shared" ref="N65:N96" si="185">SUM(K65:K65)*G65</f>
        <v>0</v>
      </c>
      <c r="O65" s="654">
        <f t="shared" si="4"/>
        <v>0</v>
      </c>
      <c r="P65" s="274">
        <f>+L66</f>
        <v>0</v>
      </c>
      <c r="Q65" s="274">
        <f t="shared" ref="Q65:R65" si="186">+M66</f>
        <v>0</v>
      </c>
      <c r="R65" s="274">
        <f t="shared" si="186"/>
        <v>0</v>
      </c>
      <c r="S65" s="274">
        <f>MAX(P65:R66)</f>
        <v>0</v>
      </c>
      <c r="T65" s="660"/>
      <c r="U65" s="651" t="s">
        <v>88</v>
      </c>
      <c r="V65" s="212" t="str">
        <f>+IF(I66&gt;I65,"SUPERADA",IF(I66=I65,"EQUILIBRADA",IF(I66&lt;I65,"PARA MEJORAR")))</f>
        <v>EQUILIBRADA</v>
      </c>
      <c r="W65" s="134"/>
      <c r="X65" s="350"/>
      <c r="Z65" s="2"/>
    </row>
    <row r="66" spans="1:26">
      <c r="A66" s="335"/>
      <c r="B66" s="202"/>
      <c r="C66" s="277"/>
      <c r="D66" s="202"/>
      <c r="E66" s="278"/>
      <c r="F66" s="202"/>
      <c r="G66" s="275"/>
      <c r="H66" s="155" t="s">
        <v>27</v>
      </c>
      <c r="I66" s="127">
        <v>0</v>
      </c>
      <c r="J66" s="127">
        <v>0</v>
      </c>
      <c r="K66" s="127">
        <v>0</v>
      </c>
      <c r="L66" s="128">
        <f t="shared" ref="L66:L97" si="187">SUM(I66:I66)*G65</f>
        <v>0</v>
      </c>
      <c r="M66" s="128">
        <f t="shared" ref="M66:M97" si="188">SUM(J66:J66)*G65</f>
        <v>0</v>
      </c>
      <c r="N66" s="128">
        <f t="shared" ref="N66:N97" si="189">SUM(K66:K66)*G65</f>
        <v>0</v>
      </c>
      <c r="O66" s="655">
        <f t="shared" si="4"/>
        <v>0</v>
      </c>
      <c r="P66" s="274"/>
      <c r="Q66" s="274"/>
      <c r="R66" s="274"/>
      <c r="S66" s="274"/>
      <c r="T66" s="661"/>
      <c r="U66" s="652"/>
      <c r="V66" s="251"/>
      <c r="W66" s="135"/>
      <c r="X66" s="285"/>
      <c r="Z66" s="2"/>
    </row>
    <row r="67" spans="1:26" ht="44.25" customHeight="1">
      <c r="A67" s="335"/>
      <c r="B67" s="271" t="s">
        <v>89</v>
      </c>
      <c r="C67" s="272" t="s">
        <v>90</v>
      </c>
      <c r="D67" s="211" t="s">
        <v>91</v>
      </c>
      <c r="E67" s="258">
        <v>32</v>
      </c>
      <c r="F67" s="214" t="s">
        <v>92</v>
      </c>
      <c r="G67" s="211">
        <v>0.1</v>
      </c>
      <c r="H67" s="154" t="s">
        <v>24</v>
      </c>
      <c r="I67" s="124">
        <v>0</v>
      </c>
      <c r="J67" s="124">
        <v>0</v>
      </c>
      <c r="K67" s="124">
        <v>0</v>
      </c>
      <c r="L67" s="125">
        <f t="shared" ref="L67:L98" si="190">SUM(I67:I67)*G67</f>
        <v>0</v>
      </c>
      <c r="M67" s="125">
        <f t="shared" ref="M67:M98" si="191">SUM(J67:J67)*G67</f>
        <v>0</v>
      </c>
      <c r="N67" s="125">
        <f t="shared" ref="N67:N98" si="192">SUM(K67:K67)*G67</f>
        <v>0</v>
      </c>
      <c r="O67" s="126">
        <f t="shared" si="4"/>
        <v>0</v>
      </c>
      <c r="P67" s="656" t="e">
        <f>+L68+#REF!+L70+L72+L74+L76+L78+L80+L82+L84+#REF!+#REF!+L86+#REF!+L88+L90+#REF!+#REF!</f>
        <v>#REF!</v>
      </c>
      <c r="Q67" s="657">
        <v>1</v>
      </c>
      <c r="R67" s="658" t="e">
        <f>+N68+#REF!+N70+N72+N74+N76+N78+N80+N82+N84+#REF!+#REF!+N86+#REF!+N88+#REF!+#REF!</f>
        <v>#REF!</v>
      </c>
      <c r="S67" s="657" t="e">
        <f>MAX(P67:R90)</f>
        <v>#REF!</v>
      </c>
      <c r="T67" s="239">
        <v>1</v>
      </c>
      <c r="U67" s="257" t="s">
        <v>78</v>
      </c>
      <c r="V67" s="212" t="str">
        <f>+IF(I68&gt;I67,"SUPERADA",IF(I68=I67,"EQUILIBRADA",IF(I68&lt;I67,"PARA MEJORAR")))</f>
        <v>EQUILIBRADA</v>
      </c>
      <c r="W67" s="134"/>
      <c r="X67" s="347"/>
      <c r="Z67" s="2"/>
    </row>
    <row r="68" spans="1:26">
      <c r="A68" s="335"/>
      <c r="B68" s="201"/>
      <c r="C68" s="272"/>
      <c r="D68" s="211"/>
      <c r="E68" s="258"/>
      <c r="F68" s="214"/>
      <c r="G68" s="211"/>
      <c r="H68" s="155" t="s">
        <v>27</v>
      </c>
      <c r="I68" s="127">
        <v>0</v>
      </c>
      <c r="J68" s="127">
        <v>0</v>
      </c>
      <c r="K68" s="127">
        <v>0</v>
      </c>
      <c r="L68" s="128">
        <f t="shared" ref="L68:L99" si="193">SUM(I68:I68)*G67</f>
        <v>0</v>
      </c>
      <c r="M68" s="128">
        <f t="shared" ref="M68:M99" si="194">SUM(J68:J68)*G67</f>
        <v>0</v>
      </c>
      <c r="N68" s="128">
        <f t="shared" ref="N68:N99" si="195">SUM(K68:K68)*G67</f>
        <v>0</v>
      </c>
      <c r="O68" s="129">
        <f t="shared" si="4"/>
        <v>0</v>
      </c>
      <c r="P68" s="266"/>
      <c r="Q68" s="267"/>
      <c r="R68" s="268"/>
      <c r="S68" s="267"/>
      <c r="T68" s="240"/>
      <c r="U68" s="257"/>
      <c r="V68" s="212"/>
      <c r="W68" s="134"/>
      <c r="X68" s="348"/>
      <c r="Z68" s="2"/>
    </row>
    <row r="69" spans="1:26" ht="43.5" customHeight="1">
      <c r="A69" s="335"/>
      <c r="B69" s="201"/>
      <c r="C69" s="272"/>
      <c r="D69" s="211"/>
      <c r="E69" s="258">
        <v>33</v>
      </c>
      <c r="F69" s="201" t="s">
        <v>93</v>
      </c>
      <c r="G69" s="273">
        <v>0.1</v>
      </c>
      <c r="H69" s="161" t="s">
        <v>24</v>
      </c>
      <c r="I69" s="124">
        <v>0</v>
      </c>
      <c r="J69" s="124">
        <v>0</v>
      </c>
      <c r="K69" s="124">
        <v>0</v>
      </c>
      <c r="L69" s="125">
        <f t="shared" ref="L69:L100" si="196">SUM(I69:I69)*G69</f>
        <v>0</v>
      </c>
      <c r="M69" s="125">
        <f t="shared" ref="M69:M100" si="197">SUM(J69:J69)*G69</f>
        <v>0</v>
      </c>
      <c r="N69" s="125">
        <f t="shared" ref="N69:N100" si="198">SUM(K69:K69)*G69</f>
        <v>0</v>
      </c>
      <c r="O69" s="126">
        <f t="shared" si="4"/>
        <v>0</v>
      </c>
      <c r="P69" s="266"/>
      <c r="Q69" s="267"/>
      <c r="R69" s="268"/>
      <c r="S69" s="267"/>
      <c r="T69" s="240"/>
      <c r="U69" s="269" t="s">
        <v>55</v>
      </c>
      <c r="V69" s="213" t="str">
        <f>+IF(I70&gt;I69,"SUPERADA",IF(I70=I69,"EQUILIBRADA",IF(I70&lt;I69,"PARA MEJORAR")))</f>
        <v>EQUILIBRADA</v>
      </c>
      <c r="W69" s="134"/>
      <c r="X69" s="348"/>
      <c r="Z69" s="2"/>
    </row>
    <row r="70" spans="1:26" ht="27" customHeight="1">
      <c r="A70" s="335"/>
      <c r="B70" s="201"/>
      <c r="C70" s="272"/>
      <c r="D70" s="211"/>
      <c r="E70" s="258"/>
      <c r="F70" s="201"/>
      <c r="G70" s="273"/>
      <c r="H70" s="162" t="s">
        <v>27</v>
      </c>
      <c r="I70" s="127">
        <v>0</v>
      </c>
      <c r="J70" s="127">
        <v>0</v>
      </c>
      <c r="K70" s="127">
        <v>0</v>
      </c>
      <c r="L70" s="128">
        <f t="shared" ref="L70:L101" si="199">SUM(I70:I70)*G69</f>
        <v>0</v>
      </c>
      <c r="M70" s="128">
        <f t="shared" ref="M70:M101" si="200">SUM(J70:J70)*G69</f>
        <v>0</v>
      </c>
      <c r="N70" s="128">
        <f t="shared" ref="N70:N101" si="201">SUM(K70:K70)*G69</f>
        <v>0</v>
      </c>
      <c r="O70" s="129">
        <f t="shared" si="4"/>
        <v>0</v>
      </c>
      <c r="P70" s="266"/>
      <c r="Q70" s="267"/>
      <c r="R70" s="268"/>
      <c r="S70" s="267"/>
      <c r="T70" s="240"/>
      <c r="U70" s="269"/>
      <c r="V70" s="213"/>
      <c r="W70" s="134"/>
      <c r="X70" s="349"/>
      <c r="Z70" s="2"/>
    </row>
    <row r="71" spans="1:26" ht="24.75" customHeight="1">
      <c r="A71" s="335"/>
      <c r="B71" s="201"/>
      <c r="C71" s="272"/>
      <c r="D71" s="211"/>
      <c r="E71" s="258">
        <v>34</v>
      </c>
      <c r="F71" s="201" t="s">
        <v>94</v>
      </c>
      <c r="G71" s="211">
        <v>0.1</v>
      </c>
      <c r="H71" s="154" t="s">
        <v>24</v>
      </c>
      <c r="I71" s="124">
        <v>0</v>
      </c>
      <c r="J71" s="124">
        <v>0</v>
      </c>
      <c r="K71" s="124">
        <v>0</v>
      </c>
      <c r="L71" s="125">
        <f t="shared" ref="L71:L102" si="202">SUM(I71:I71)*G71</f>
        <v>0</v>
      </c>
      <c r="M71" s="125">
        <f t="shared" ref="M71:M102" si="203">SUM(J71:J71)*G71</f>
        <v>0</v>
      </c>
      <c r="N71" s="125">
        <f t="shared" ref="N71:N102" si="204">SUM(K71:K71)*G71</f>
        <v>0</v>
      </c>
      <c r="O71" s="126">
        <f t="shared" ref="O71:O120" si="205">MAX(L71:N71)</f>
        <v>0</v>
      </c>
      <c r="P71" s="266"/>
      <c r="Q71" s="267"/>
      <c r="R71" s="268"/>
      <c r="S71" s="267"/>
      <c r="T71" s="240"/>
      <c r="U71" s="257" t="s">
        <v>53</v>
      </c>
      <c r="V71" s="212" t="str">
        <f>+IF(I72&gt;I71,"SUPERADA",IF(I72=I71,"EQUILIBRADA",IF(I72&lt;I71,"PARA MEJORAR")))</f>
        <v>EQUILIBRADA</v>
      </c>
      <c r="W71" s="134"/>
      <c r="X71" s="342"/>
      <c r="Z71" s="2"/>
    </row>
    <row r="72" spans="1:26" ht="22.5" customHeight="1">
      <c r="A72" s="335"/>
      <c r="B72" s="201"/>
      <c r="C72" s="272"/>
      <c r="D72" s="211"/>
      <c r="E72" s="258"/>
      <c r="F72" s="201"/>
      <c r="G72" s="211"/>
      <c r="H72" s="155" t="s">
        <v>27</v>
      </c>
      <c r="I72" s="127">
        <v>0</v>
      </c>
      <c r="J72" s="127">
        <v>0</v>
      </c>
      <c r="K72" s="127">
        <v>0</v>
      </c>
      <c r="L72" s="128">
        <f t="shared" ref="L72:L103" si="206">SUM(I72:I72)*G71</f>
        <v>0</v>
      </c>
      <c r="M72" s="128">
        <f t="shared" ref="M72:M103" si="207">SUM(J72:J72)*G71</f>
        <v>0</v>
      </c>
      <c r="N72" s="128">
        <f t="shared" ref="N72:N103" si="208">SUM(K72:K72)*G71</f>
        <v>0</v>
      </c>
      <c r="O72" s="129">
        <f t="shared" si="205"/>
        <v>0</v>
      </c>
      <c r="P72" s="266"/>
      <c r="Q72" s="267"/>
      <c r="R72" s="268"/>
      <c r="S72" s="267"/>
      <c r="T72" s="240"/>
      <c r="U72" s="257"/>
      <c r="V72" s="212"/>
      <c r="W72" s="134"/>
      <c r="X72" s="343"/>
      <c r="Z72" s="2"/>
    </row>
    <row r="73" spans="1:26" ht="36.75" customHeight="1">
      <c r="A73" s="335"/>
      <c r="B73" s="201"/>
      <c r="C73" s="272"/>
      <c r="D73" s="211"/>
      <c r="E73" s="263">
        <v>35</v>
      </c>
      <c r="F73" s="201" t="s">
        <v>95</v>
      </c>
      <c r="G73" s="264">
        <v>0.1</v>
      </c>
      <c r="H73" s="158" t="s">
        <v>24</v>
      </c>
      <c r="I73" s="124">
        <v>0</v>
      </c>
      <c r="J73" s="124">
        <v>0</v>
      </c>
      <c r="K73" s="124">
        <v>0</v>
      </c>
      <c r="L73" s="125">
        <f t="shared" ref="L73:L120" si="209">SUM(I73:I73)*G73</f>
        <v>0</v>
      </c>
      <c r="M73" s="125">
        <f t="shared" ref="M73:M120" si="210">SUM(J73:J73)*G73</f>
        <v>0</v>
      </c>
      <c r="N73" s="125">
        <f t="shared" ref="N73:N120" si="211">SUM(K73:K73)*G73</f>
        <v>0</v>
      </c>
      <c r="O73" s="126">
        <f t="shared" si="205"/>
        <v>0</v>
      </c>
      <c r="P73" s="266"/>
      <c r="Q73" s="267"/>
      <c r="R73" s="268"/>
      <c r="S73" s="267"/>
      <c r="T73" s="240"/>
      <c r="U73" s="257" t="s">
        <v>29</v>
      </c>
      <c r="V73" s="212" t="str">
        <f>+IF(I74&gt;I73,"SUPERADA",IF(I74=I73,"EQUILIBRADA",IF(I74&lt;I73,"PARA MEJORAR")))</f>
        <v>EQUILIBRADA</v>
      </c>
      <c r="W73" s="134"/>
      <c r="X73" s="343"/>
      <c r="Z73" s="2"/>
    </row>
    <row r="74" spans="1:26" ht="18" customHeight="1">
      <c r="A74" s="335"/>
      <c r="B74" s="201"/>
      <c r="C74" s="272"/>
      <c r="D74" s="211"/>
      <c r="E74" s="263"/>
      <c r="F74" s="201"/>
      <c r="G74" s="264"/>
      <c r="H74" s="159" t="s">
        <v>27</v>
      </c>
      <c r="I74" s="127">
        <v>0</v>
      </c>
      <c r="J74" s="127">
        <v>0</v>
      </c>
      <c r="K74" s="127">
        <v>0</v>
      </c>
      <c r="L74" s="128">
        <f t="shared" ref="L74:L120" si="212">SUM(I74:I74)*G73</f>
        <v>0</v>
      </c>
      <c r="M74" s="128">
        <f t="shared" ref="M74:M120" si="213">SUM(J74:J74)*G73</f>
        <v>0</v>
      </c>
      <c r="N74" s="128">
        <f t="shared" ref="N74:N120" si="214">SUM(K74:K74)*G73</f>
        <v>0</v>
      </c>
      <c r="O74" s="129">
        <f t="shared" si="205"/>
        <v>0</v>
      </c>
      <c r="P74" s="266"/>
      <c r="Q74" s="267"/>
      <c r="R74" s="268"/>
      <c r="S74" s="267"/>
      <c r="T74" s="240"/>
      <c r="U74" s="257"/>
      <c r="V74" s="212"/>
      <c r="W74" s="134"/>
      <c r="X74" s="343"/>
      <c r="Z74" s="2"/>
    </row>
    <row r="75" spans="1:26" ht="22.5" customHeight="1">
      <c r="A75" s="335"/>
      <c r="B75" s="201"/>
      <c r="C75" s="272"/>
      <c r="D75" s="211"/>
      <c r="E75" s="258">
        <v>36</v>
      </c>
      <c r="F75" s="201" t="s">
        <v>96</v>
      </c>
      <c r="G75" s="211">
        <v>0.1</v>
      </c>
      <c r="H75" s="154" t="s">
        <v>24</v>
      </c>
      <c r="I75" s="124">
        <v>0</v>
      </c>
      <c r="J75" s="124">
        <v>0</v>
      </c>
      <c r="K75" s="124">
        <v>0</v>
      </c>
      <c r="L75" s="125">
        <f t="shared" ref="L75:L120" si="215">SUM(I75:I75)*G75</f>
        <v>0</v>
      </c>
      <c r="M75" s="125">
        <f t="shared" ref="M75:M120" si="216">SUM(J75:J75)*G75</f>
        <v>0</v>
      </c>
      <c r="N75" s="125">
        <f t="shared" ref="N75:N120" si="217">SUM(K75:K75)*G75</f>
        <v>0</v>
      </c>
      <c r="O75" s="126">
        <f t="shared" si="205"/>
        <v>0</v>
      </c>
      <c r="P75" s="266"/>
      <c r="Q75" s="267"/>
      <c r="R75" s="268"/>
      <c r="S75" s="267"/>
      <c r="T75" s="240"/>
      <c r="U75" s="257" t="s">
        <v>69</v>
      </c>
      <c r="V75" s="212" t="str">
        <f>+IF(I76&gt;I75,"SUPERADA",IF(I76=I75,"EQUILIBRADA",IF(I76&lt;I75,"PARA MEJORAR")))</f>
        <v>EQUILIBRADA</v>
      </c>
      <c r="W75" s="134"/>
      <c r="X75" s="343"/>
      <c r="Z75" s="2"/>
    </row>
    <row r="76" spans="1:26">
      <c r="A76" s="335"/>
      <c r="B76" s="201"/>
      <c r="C76" s="272"/>
      <c r="D76" s="211"/>
      <c r="E76" s="258"/>
      <c r="F76" s="201"/>
      <c r="G76" s="211"/>
      <c r="H76" s="155" t="s">
        <v>27</v>
      </c>
      <c r="I76" s="127">
        <v>0</v>
      </c>
      <c r="J76" s="127">
        <v>0</v>
      </c>
      <c r="K76" s="127">
        <v>0</v>
      </c>
      <c r="L76" s="128">
        <f t="shared" ref="L76:L120" si="218">SUM(I76:I76)*G75</f>
        <v>0</v>
      </c>
      <c r="M76" s="128">
        <f t="shared" ref="M76:M120" si="219">SUM(J76:J76)*G75</f>
        <v>0</v>
      </c>
      <c r="N76" s="128">
        <f t="shared" ref="N76:N120" si="220">SUM(K76:K76)*G75</f>
        <v>0</v>
      </c>
      <c r="O76" s="129">
        <f t="shared" si="205"/>
        <v>0</v>
      </c>
      <c r="P76" s="266"/>
      <c r="Q76" s="267"/>
      <c r="R76" s="268"/>
      <c r="S76" s="267"/>
      <c r="T76" s="240"/>
      <c r="U76" s="257"/>
      <c r="V76" s="212"/>
      <c r="W76" s="134"/>
      <c r="X76" s="344"/>
      <c r="Z76" s="2"/>
    </row>
    <row r="77" spans="1:26" ht="37.5" customHeight="1">
      <c r="A77" s="335"/>
      <c r="B77" s="201"/>
      <c r="C77" s="272"/>
      <c r="D77" s="211"/>
      <c r="E77" s="258">
        <v>37</v>
      </c>
      <c r="F77" s="201" t="s">
        <v>97</v>
      </c>
      <c r="G77" s="211">
        <v>0.1</v>
      </c>
      <c r="H77" s="154" t="s">
        <v>24</v>
      </c>
      <c r="I77" s="124">
        <v>0</v>
      </c>
      <c r="J77" s="124">
        <v>0</v>
      </c>
      <c r="K77" s="124">
        <v>0</v>
      </c>
      <c r="L77" s="125">
        <f t="shared" ref="L77:L120" si="221">SUM(I77:I77)*G77</f>
        <v>0</v>
      </c>
      <c r="M77" s="125">
        <f t="shared" ref="M77:M120" si="222">SUM(J77:J77)*G77</f>
        <v>0</v>
      </c>
      <c r="N77" s="125">
        <f t="shared" ref="N77:N120" si="223">SUM(K77:K77)*G77</f>
        <v>0</v>
      </c>
      <c r="O77" s="126">
        <f t="shared" si="205"/>
        <v>0</v>
      </c>
      <c r="P77" s="266"/>
      <c r="Q77" s="267"/>
      <c r="R77" s="268"/>
      <c r="S77" s="267"/>
      <c r="T77" s="240"/>
      <c r="U77" s="257" t="s">
        <v>53</v>
      </c>
      <c r="V77" s="212" t="str">
        <f>+IF(I78&gt;I77,"SUPERADA",IF(I78=I77,"EQUILIBRADA",IF(I78&lt;I77,"PARA MEJORAR")))</f>
        <v>EQUILIBRADA</v>
      </c>
      <c r="W77" s="134"/>
      <c r="X77" s="338"/>
      <c r="Z77" s="2"/>
    </row>
    <row r="78" spans="1:26" ht="18" customHeight="1">
      <c r="A78" s="335"/>
      <c r="B78" s="201"/>
      <c r="C78" s="272"/>
      <c r="D78" s="211"/>
      <c r="E78" s="258"/>
      <c r="F78" s="201"/>
      <c r="G78" s="211"/>
      <c r="H78" s="155" t="s">
        <v>27</v>
      </c>
      <c r="I78" s="127">
        <v>0</v>
      </c>
      <c r="J78" s="127">
        <v>0</v>
      </c>
      <c r="K78" s="127">
        <v>0</v>
      </c>
      <c r="L78" s="128">
        <f t="shared" ref="L78:L120" si="224">SUM(I78:I78)*G77</f>
        <v>0</v>
      </c>
      <c r="M78" s="128">
        <f t="shared" ref="M78:M120" si="225">SUM(J78:J78)*G77</f>
        <v>0</v>
      </c>
      <c r="N78" s="128">
        <f t="shared" ref="N78:N120" si="226">SUM(K78:K78)*G77</f>
        <v>0</v>
      </c>
      <c r="O78" s="129">
        <f t="shared" si="205"/>
        <v>0</v>
      </c>
      <c r="P78" s="266"/>
      <c r="Q78" s="267"/>
      <c r="R78" s="268"/>
      <c r="S78" s="267"/>
      <c r="T78" s="240"/>
      <c r="U78" s="257"/>
      <c r="V78" s="212"/>
      <c r="W78" s="134"/>
      <c r="X78" s="339"/>
      <c r="Z78" s="2"/>
    </row>
    <row r="79" spans="1:26" ht="12.75" customHeight="1">
      <c r="A79" s="335"/>
      <c r="B79" s="201"/>
      <c r="C79" s="272"/>
      <c r="D79" s="211"/>
      <c r="E79" s="258">
        <v>38</v>
      </c>
      <c r="F79" s="211" t="s">
        <v>98</v>
      </c>
      <c r="G79" s="211">
        <v>0.1</v>
      </c>
      <c r="H79" s="154" t="s">
        <v>24</v>
      </c>
      <c r="I79" s="124">
        <v>0</v>
      </c>
      <c r="J79" s="124">
        <v>0</v>
      </c>
      <c r="K79" s="124">
        <v>0</v>
      </c>
      <c r="L79" s="125">
        <f t="shared" ref="L79:L120" si="227">SUM(I79:I79)*G79</f>
        <v>0</v>
      </c>
      <c r="M79" s="125">
        <f t="shared" ref="M79:M120" si="228">SUM(J79:J79)*G79</f>
        <v>0</v>
      </c>
      <c r="N79" s="125">
        <f t="shared" ref="N79:N120" si="229">SUM(K79:K79)*G79</f>
        <v>0</v>
      </c>
      <c r="O79" s="126">
        <f t="shared" si="205"/>
        <v>0</v>
      </c>
      <c r="P79" s="266"/>
      <c r="Q79" s="267"/>
      <c r="R79" s="268"/>
      <c r="S79" s="267"/>
      <c r="T79" s="240"/>
      <c r="U79" s="257" t="s">
        <v>53</v>
      </c>
      <c r="V79" s="212" t="str">
        <f>+IF(I80&gt;I79,"SUPERADA",IF(I80=I79,"EQUILIBRADA",IF(I80&lt;I79,"PARA MEJORAR")))</f>
        <v>EQUILIBRADA</v>
      </c>
      <c r="W79" s="134"/>
      <c r="X79" s="339"/>
      <c r="Z79" s="2"/>
    </row>
    <row r="80" spans="1:26" ht="18" customHeight="1">
      <c r="A80" s="335"/>
      <c r="B80" s="201"/>
      <c r="C80" s="272"/>
      <c r="D80" s="211"/>
      <c r="E80" s="258"/>
      <c r="F80" s="211"/>
      <c r="G80" s="211"/>
      <c r="H80" s="155" t="s">
        <v>27</v>
      </c>
      <c r="I80" s="127">
        <v>0</v>
      </c>
      <c r="J80" s="127">
        <v>0</v>
      </c>
      <c r="K80" s="127">
        <v>0</v>
      </c>
      <c r="L80" s="128">
        <f t="shared" ref="L80:L120" si="230">SUM(I80:I80)*G79</f>
        <v>0</v>
      </c>
      <c r="M80" s="128">
        <f t="shared" ref="M80:M120" si="231">SUM(J80:J80)*G79</f>
        <v>0</v>
      </c>
      <c r="N80" s="128">
        <f t="shared" ref="N80:N120" si="232">SUM(K80:K80)*G79</f>
        <v>0</v>
      </c>
      <c r="O80" s="129">
        <f t="shared" si="205"/>
        <v>0</v>
      </c>
      <c r="P80" s="266"/>
      <c r="Q80" s="267"/>
      <c r="R80" s="268"/>
      <c r="S80" s="267"/>
      <c r="T80" s="240"/>
      <c r="U80" s="257"/>
      <c r="V80" s="212"/>
      <c r="W80" s="134"/>
      <c r="X80" s="339"/>
      <c r="Z80" s="2"/>
    </row>
    <row r="81" spans="1:26" ht="12.75" customHeight="1">
      <c r="A81" s="335"/>
      <c r="B81" s="201"/>
      <c r="C81" s="272"/>
      <c r="D81" s="211"/>
      <c r="E81" s="258">
        <v>39</v>
      </c>
      <c r="F81" s="211" t="s">
        <v>99</v>
      </c>
      <c r="G81" s="211">
        <v>0.1</v>
      </c>
      <c r="H81" s="154" t="s">
        <v>24</v>
      </c>
      <c r="I81" s="124">
        <v>0</v>
      </c>
      <c r="J81" s="124">
        <v>0</v>
      </c>
      <c r="K81" s="124">
        <v>0</v>
      </c>
      <c r="L81" s="125">
        <f t="shared" ref="L81:L120" si="233">SUM(I81:I81)*G81</f>
        <v>0</v>
      </c>
      <c r="M81" s="125">
        <f t="shared" ref="M81:M120" si="234">SUM(J81:J81)*G81</f>
        <v>0</v>
      </c>
      <c r="N81" s="125">
        <f t="shared" ref="N81:N120" si="235">SUM(K81:K81)*G81</f>
        <v>0</v>
      </c>
      <c r="O81" s="126">
        <f t="shared" si="205"/>
        <v>0</v>
      </c>
      <c r="P81" s="266"/>
      <c r="Q81" s="267"/>
      <c r="R81" s="268"/>
      <c r="S81" s="267"/>
      <c r="T81" s="240"/>
      <c r="U81" s="257" t="s">
        <v>53</v>
      </c>
      <c r="V81" s="212" t="str">
        <f>+IF(I82&gt;I81,"SUPERADA",IF(I82=I81,"EQUILIBRADA",IF(I82&lt;I81,"PARA MEJORAR")))</f>
        <v>EQUILIBRADA</v>
      </c>
      <c r="W81" s="134"/>
      <c r="X81" s="339"/>
      <c r="Z81" s="2"/>
    </row>
    <row r="82" spans="1:26">
      <c r="A82" s="335"/>
      <c r="B82" s="201"/>
      <c r="C82" s="272"/>
      <c r="D82" s="211"/>
      <c r="E82" s="258"/>
      <c r="F82" s="211"/>
      <c r="G82" s="211"/>
      <c r="H82" s="155" t="s">
        <v>27</v>
      </c>
      <c r="I82" s="127">
        <v>0</v>
      </c>
      <c r="J82" s="127">
        <v>0</v>
      </c>
      <c r="K82" s="127">
        <v>0</v>
      </c>
      <c r="L82" s="128">
        <f t="shared" ref="L82:L120" si="236">SUM(I82:I82)*G81</f>
        <v>0</v>
      </c>
      <c r="M82" s="128">
        <f t="shared" ref="M82:M120" si="237">SUM(J82:J82)*G81</f>
        <v>0</v>
      </c>
      <c r="N82" s="128">
        <f t="shared" ref="N82:N120" si="238">SUM(K82:K82)*G81</f>
        <v>0</v>
      </c>
      <c r="O82" s="129">
        <f t="shared" si="205"/>
        <v>0</v>
      </c>
      <c r="P82" s="266"/>
      <c r="Q82" s="267"/>
      <c r="R82" s="268"/>
      <c r="S82" s="267"/>
      <c r="T82" s="240"/>
      <c r="U82" s="257"/>
      <c r="V82" s="212"/>
      <c r="W82" s="134"/>
      <c r="X82" s="339"/>
      <c r="Z82" s="2"/>
    </row>
    <row r="83" spans="1:26" ht="20.25" customHeight="1">
      <c r="A83" s="335"/>
      <c r="B83" s="201"/>
      <c r="C83" s="272"/>
      <c r="D83" s="211"/>
      <c r="E83" s="258">
        <v>40</v>
      </c>
      <c r="F83" s="201" t="s">
        <v>100</v>
      </c>
      <c r="G83" s="211">
        <v>0.05</v>
      </c>
      <c r="H83" s="163" t="s">
        <v>24</v>
      </c>
      <c r="I83" s="124">
        <v>0</v>
      </c>
      <c r="J83" s="124">
        <v>0</v>
      </c>
      <c r="K83" s="124">
        <v>0</v>
      </c>
      <c r="L83" s="125">
        <f t="shared" ref="L83:L120" si="239">SUM(I83:I83)*G83</f>
        <v>0</v>
      </c>
      <c r="M83" s="125">
        <f t="shared" ref="M83:M120" si="240">SUM(J83:J83)*G83</f>
        <v>0</v>
      </c>
      <c r="N83" s="125">
        <f t="shared" ref="N83:N120" si="241">SUM(K83:K83)*G83</f>
        <v>0</v>
      </c>
      <c r="O83" s="126">
        <f t="shared" si="205"/>
        <v>0</v>
      </c>
      <c r="P83" s="266"/>
      <c r="Q83" s="267"/>
      <c r="R83" s="268"/>
      <c r="S83" s="267"/>
      <c r="T83" s="240"/>
      <c r="U83" s="265" t="s">
        <v>101</v>
      </c>
      <c r="V83" s="212" t="str">
        <f>+IF(I84&gt;I83,"SUPERADA",IF(I84=I83,"EQUILIBRADA",IF(I84&lt;I83,"PARA MEJORAR")))</f>
        <v>EQUILIBRADA</v>
      </c>
      <c r="W83" s="134"/>
      <c r="X83" s="339"/>
      <c r="Z83" s="2"/>
    </row>
    <row r="84" spans="1:26">
      <c r="A84" s="335"/>
      <c r="B84" s="201"/>
      <c r="C84" s="272"/>
      <c r="D84" s="211"/>
      <c r="E84" s="258"/>
      <c r="F84" s="201"/>
      <c r="G84" s="211"/>
      <c r="H84" s="164" t="s">
        <v>27</v>
      </c>
      <c r="I84" s="127">
        <v>0</v>
      </c>
      <c r="J84" s="127">
        <v>0</v>
      </c>
      <c r="K84" s="127">
        <v>0</v>
      </c>
      <c r="L84" s="128">
        <f t="shared" ref="L84:L120" si="242">SUM(I84:I84)*G83</f>
        <v>0</v>
      </c>
      <c r="M84" s="128">
        <f t="shared" ref="M84:M120" si="243">SUM(J84:J84)*G83</f>
        <v>0</v>
      </c>
      <c r="N84" s="128">
        <f t="shared" ref="N84:N120" si="244">SUM(K84:K84)*G83</f>
        <v>0</v>
      </c>
      <c r="O84" s="129">
        <f t="shared" si="205"/>
        <v>0</v>
      </c>
      <c r="P84" s="266"/>
      <c r="Q84" s="267"/>
      <c r="R84" s="268"/>
      <c r="S84" s="267"/>
      <c r="T84" s="240"/>
      <c r="U84" s="265"/>
      <c r="V84" s="212"/>
      <c r="W84" s="134"/>
      <c r="X84" s="340"/>
      <c r="Z84" s="2"/>
    </row>
    <row r="85" spans="1:26" ht="48" customHeight="1">
      <c r="A85" s="335"/>
      <c r="B85" s="201"/>
      <c r="C85" s="272"/>
      <c r="D85" s="211"/>
      <c r="E85" s="258">
        <v>41</v>
      </c>
      <c r="F85" s="201" t="s">
        <v>102</v>
      </c>
      <c r="G85" s="211">
        <v>0.05</v>
      </c>
      <c r="H85" s="154" t="s">
        <v>24</v>
      </c>
      <c r="I85" s="124">
        <v>0</v>
      </c>
      <c r="J85" s="124">
        <v>0</v>
      </c>
      <c r="K85" s="124">
        <v>0</v>
      </c>
      <c r="L85" s="125">
        <f t="shared" ref="L85:L120" si="245">SUM(I85:I85)*G85</f>
        <v>0</v>
      </c>
      <c r="M85" s="125">
        <f t="shared" ref="M85:M120" si="246">SUM(J85:J85)*G85</f>
        <v>0</v>
      </c>
      <c r="N85" s="125">
        <f t="shared" ref="N85:N120" si="247">SUM(K85:K85)*G85</f>
        <v>0</v>
      </c>
      <c r="O85" s="126">
        <f t="shared" si="205"/>
        <v>0</v>
      </c>
      <c r="P85" s="266"/>
      <c r="Q85" s="267"/>
      <c r="R85" s="268"/>
      <c r="S85" s="267"/>
      <c r="T85" s="240"/>
      <c r="U85" s="257" t="s">
        <v>53</v>
      </c>
      <c r="V85" s="212" t="str">
        <f>+IF(I86&gt;I85,"SUPERADA",IF(I86=I85,"EQUILIBRADA",IF(I86&lt;I85,"PARA MEJORAR")))</f>
        <v>EQUILIBRADA</v>
      </c>
      <c r="W85" s="134"/>
      <c r="X85" s="337"/>
      <c r="Z85" s="2"/>
    </row>
    <row r="86" spans="1:26" ht="18" customHeight="1">
      <c r="A86" s="335"/>
      <c r="B86" s="201"/>
      <c r="C86" s="272"/>
      <c r="D86" s="211"/>
      <c r="E86" s="258"/>
      <c r="F86" s="201"/>
      <c r="G86" s="211"/>
      <c r="H86" s="155" t="s">
        <v>27</v>
      </c>
      <c r="I86" s="127">
        <v>0</v>
      </c>
      <c r="J86" s="127">
        <v>0</v>
      </c>
      <c r="K86" s="127">
        <v>0</v>
      </c>
      <c r="L86" s="128">
        <f t="shared" ref="L86:L120" si="248">SUM(I86:I86)*G85</f>
        <v>0</v>
      </c>
      <c r="M86" s="128">
        <f t="shared" ref="M86:M120" si="249">SUM(J86:J86)*G85</f>
        <v>0</v>
      </c>
      <c r="N86" s="128">
        <f t="shared" ref="N86:N120" si="250">SUM(K86:K86)*G85</f>
        <v>0</v>
      </c>
      <c r="O86" s="129">
        <f t="shared" si="205"/>
        <v>0</v>
      </c>
      <c r="P86" s="266"/>
      <c r="Q86" s="267"/>
      <c r="R86" s="268"/>
      <c r="S86" s="267"/>
      <c r="T86" s="240"/>
      <c r="U86" s="257"/>
      <c r="V86" s="212"/>
      <c r="W86" s="134"/>
      <c r="X86" s="337"/>
      <c r="Z86" s="2"/>
    </row>
    <row r="87" spans="1:26" ht="49.5" customHeight="1">
      <c r="A87" s="335"/>
      <c r="B87" s="201"/>
      <c r="C87" s="272"/>
      <c r="D87" s="211"/>
      <c r="E87" s="258">
        <v>42</v>
      </c>
      <c r="F87" s="201" t="s">
        <v>103</v>
      </c>
      <c r="G87" s="211">
        <v>0.05</v>
      </c>
      <c r="H87" s="154" t="s">
        <v>24</v>
      </c>
      <c r="I87" s="124">
        <v>0</v>
      </c>
      <c r="J87" s="124">
        <v>0</v>
      </c>
      <c r="K87" s="124">
        <v>0</v>
      </c>
      <c r="L87" s="125">
        <f t="shared" ref="L87:L120" si="251">SUM(I87:I87)*G87</f>
        <v>0</v>
      </c>
      <c r="M87" s="125">
        <f t="shared" ref="M87:M120" si="252">SUM(J87:J87)*G87</f>
        <v>0</v>
      </c>
      <c r="N87" s="125">
        <f t="shared" ref="N87:N120" si="253">SUM(K87:K87)*G87</f>
        <v>0</v>
      </c>
      <c r="O87" s="126">
        <f t="shared" si="205"/>
        <v>0</v>
      </c>
      <c r="P87" s="266"/>
      <c r="Q87" s="267"/>
      <c r="R87" s="268"/>
      <c r="S87" s="267"/>
      <c r="T87" s="240"/>
      <c r="U87" s="257" t="s">
        <v>104</v>
      </c>
      <c r="V87" s="212" t="str">
        <f>+IF(I88&gt;I87,"SUPERADA",IF(I88=I87,"EQUILIBRADA",IF(I88&lt;I87,"PARA MEJORAR")))</f>
        <v>EQUILIBRADA</v>
      </c>
      <c r="W87" s="134"/>
      <c r="X87" s="338"/>
      <c r="Z87" s="2"/>
    </row>
    <row r="88" spans="1:26" ht="26.25" customHeight="1">
      <c r="A88" s="335"/>
      <c r="B88" s="201"/>
      <c r="C88" s="272"/>
      <c r="D88" s="211"/>
      <c r="E88" s="258"/>
      <c r="F88" s="201"/>
      <c r="G88" s="211"/>
      <c r="H88" s="155" t="s">
        <v>27</v>
      </c>
      <c r="I88" s="127">
        <v>0</v>
      </c>
      <c r="J88" s="127">
        <v>0</v>
      </c>
      <c r="K88" s="127">
        <v>0</v>
      </c>
      <c r="L88" s="128">
        <f t="shared" ref="L88:L120" si="254">SUM(I88:I88)*G87</f>
        <v>0</v>
      </c>
      <c r="M88" s="128">
        <f t="shared" ref="M88:M120" si="255">SUM(J88:J88)*G87</f>
        <v>0</v>
      </c>
      <c r="N88" s="128">
        <f t="shared" ref="N88:N120" si="256">SUM(K88:K88)*G87</f>
        <v>0</v>
      </c>
      <c r="O88" s="129">
        <f t="shared" si="205"/>
        <v>0</v>
      </c>
      <c r="P88" s="266"/>
      <c r="Q88" s="267"/>
      <c r="R88" s="268"/>
      <c r="S88" s="267"/>
      <c r="T88" s="240"/>
      <c r="U88" s="257"/>
      <c r="V88" s="212"/>
      <c r="W88" s="134"/>
      <c r="X88" s="339"/>
      <c r="Z88" s="2"/>
    </row>
    <row r="89" spans="1:26" ht="16.5" customHeight="1">
      <c r="A89" s="335"/>
      <c r="B89" s="201"/>
      <c r="C89" s="272"/>
      <c r="D89" s="211"/>
      <c r="E89" s="258">
        <v>43</v>
      </c>
      <c r="F89" s="201" t="s">
        <v>105</v>
      </c>
      <c r="G89" s="211">
        <v>0.05</v>
      </c>
      <c r="H89" s="154" t="s">
        <v>24</v>
      </c>
      <c r="I89" s="124">
        <v>0</v>
      </c>
      <c r="J89" s="124">
        <v>0</v>
      </c>
      <c r="K89" s="124">
        <v>0</v>
      </c>
      <c r="L89" s="125">
        <f t="shared" ref="L89:L120" si="257">SUM(I89:I89)*G89</f>
        <v>0</v>
      </c>
      <c r="M89" s="125">
        <f t="shared" ref="M89:M120" si="258">SUM(J89:J89)*G89</f>
        <v>0</v>
      </c>
      <c r="N89" s="125">
        <f t="shared" ref="N89:N120" si="259">SUM(K89:K89)*G89</f>
        <v>0</v>
      </c>
      <c r="O89" s="126">
        <f t="shared" si="205"/>
        <v>0</v>
      </c>
      <c r="P89" s="266"/>
      <c r="Q89" s="267"/>
      <c r="R89" s="268"/>
      <c r="S89" s="267"/>
      <c r="T89" s="240"/>
      <c r="U89" s="257" t="s">
        <v>104</v>
      </c>
      <c r="V89" s="212" t="e">
        <f>+IF(#REF!&gt;I89,"SUPERADA",IF(#REF!=I89,"EQUILIBRADA",IF(#REF!&lt;I89,"PARA MEJORAR")))</f>
        <v>#REF!</v>
      </c>
      <c r="W89" s="336" t="s">
        <v>106</v>
      </c>
      <c r="X89" s="339"/>
      <c r="Z89" s="2"/>
    </row>
    <row r="90" spans="1:26" ht="16.5" customHeight="1">
      <c r="A90" s="335"/>
      <c r="B90" s="201"/>
      <c r="C90" s="272"/>
      <c r="D90" s="211"/>
      <c r="E90" s="258"/>
      <c r="F90" s="201"/>
      <c r="G90" s="211"/>
      <c r="H90" s="164" t="s">
        <v>27</v>
      </c>
      <c r="I90" s="127">
        <v>0</v>
      </c>
      <c r="J90" s="127">
        <v>0</v>
      </c>
      <c r="K90" s="127">
        <v>0</v>
      </c>
      <c r="L90" s="128">
        <f t="shared" ref="L90:L120" si="260">SUM(I90:I90)*G89</f>
        <v>0</v>
      </c>
      <c r="M90" s="128">
        <f t="shared" ref="M90:M120" si="261">SUM(J90:J90)*G89</f>
        <v>0</v>
      </c>
      <c r="N90" s="128">
        <f t="shared" ref="N90:N120" si="262">SUM(K90:K90)*G89</f>
        <v>0</v>
      </c>
      <c r="O90" s="129">
        <f t="shared" si="205"/>
        <v>0</v>
      </c>
      <c r="P90" s="266"/>
      <c r="Q90" s="267"/>
      <c r="R90" s="268"/>
      <c r="S90" s="267"/>
      <c r="T90" s="240"/>
      <c r="U90" s="257"/>
      <c r="V90" s="212"/>
      <c r="W90" s="336"/>
      <c r="X90" s="339"/>
      <c r="Z90" s="2"/>
    </row>
    <row r="91" spans="1:26" ht="12.75" customHeight="1">
      <c r="A91" s="335"/>
      <c r="B91" s="201"/>
      <c r="C91" s="272" t="s">
        <v>107</v>
      </c>
      <c r="D91" s="211"/>
      <c r="E91" s="258">
        <v>44</v>
      </c>
      <c r="F91" s="201" t="s">
        <v>108</v>
      </c>
      <c r="G91" s="211">
        <v>0.3</v>
      </c>
      <c r="H91" s="154" t="s">
        <v>24</v>
      </c>
      <c r="I91" s="124">
        <v>0</v>
      </c>
      <c r="J91" s="124">
        <v>0</v>
      </c>
      <c r="K91" s="124">
        <v>0</v>
      </c>
      <c r="L91" s="125">
        <f t="shared" ref="L91:L120" si="263">SUM(I91:I91)*G91</f>
        <v>0</v>
      </c>
      <c r="M91" s="125">
        <f t="shared" ref="M91:M120" si="264">SUM(J91:J91)*G91</f>
        <v>0</v>
      </c>
      <c r="N91" s="125">
        <f t="shared" ref="N91:N120" si="265">SUM(K91:K91)*G91</f>
        <v>0</v>
      </c>
      <c r="O91" s="126">
        <f t="shared" si="205"/>
        <v>0</v>
      </c>
      <c r="P91" s="262">
        <f>+L92+L94+L96</f>
        <v>0</v>
      </c>
      <c r="Q91" s="270">
        <f t="shared" ref="Q91:R91" si="266">+M92+M94+M96</f>
        <v>0</v>
      </c>
      <c r="R91" s="262">
        <f t="shared" si="266"/>
        <v>0</v>
      </c>
      <c r="S91" s="262">
        <f>MAX(P91:R96)</f>
        <v>0</v>
      </c>
      <c r="T91" s="240"/>
      <c r="U91" s="257" t="s">
        <v>101</v>
      </c>
      <c r="V91" s="212" t="str">
        <f>+IF(I92&gt;I91,"SUPERADA",IF(I92=I91,"EQUILIBRADA",IF(I92&lt;I91,"PARA MEJORAR")))</f>
        <v>EQUILIBRADA</v>
      </c>
      <c r="W91" s="134"/>
      <c r="X91" s="338"/>
      <c r="Z91" s="2"/>
    </row>
    <row r="92" spans="1:26" ht="21.75" customHeight="1">
      <c r="A92" s="335"/>
      <c r="B92" s="201"/>
      <c r="C92" s="272"/>
      <c r="D92" s="211"/>
      <c r="E92" s="258"/>
      <c r="F92" s="201"/>
      <c r="G92" s="211"/>
      <c r="H92" s="155" t="s">
        <v>27</v>
      </c>
      <c r="I92" s="127">
        <v>0</v>
      </c>
      <c r="J92" s="127">
        <v>0</v>
      </c>
      <c r="K92" s="127">
        <v>0</v>
      </c>
      <c r="L92" s="128">
        <f t="shared" ref="L92:L120" si="267">SUM(I92:I92)*G91</f>
        <v>0</v>
      </c>
      <c r="M92" s="128">
        <f t="shared" ref="M92:M120" si="268">SUM(J92:J92)*G91</f>
        <v>0</v>
      </c>
      <c r="N92" s="128">
        <f t="shared" ref="N92:N120" si="269">SUM(K92:K92)*G91</f>
        <v>0</v>
      </c>
      <c r="O92" s="129">
        <f t="shared" si="205"/>
        <v>0</v>
      </c>
      <c r="P92" s="262"/>
      <c r="Q92" s="262"/>
      <c r="R92" s="262"/>
      <c r="S92" s="262"/>
      <c r="T92" s="240"/>
      <c r="U92" s="257"/>
      <c r="V92" s="212"/>
      <c r="W92" s="134" t="s">
        <v>109</v>
      </c>
      <c r="X92" s="339"/>
      <c r="Z92" s="2"/>
    </row>
    <row r="93" spans="1:26" ht="22.5" customHeight="1">
      <c r="A93" s="335"/>
      <c r="B93" s="201"/>
      <c r="C93" s="272"/>
      <c r="D93" s="211"/>
      <c r="E93" s="258">
        <v>45</v>
      </c>
      <c r="F93" s="201" t="s">
        <v>110</v>
      </c>
      <c r="G93" s="211">
        <v>0.3</v>
      </c>
      <c r="H93" s="154" t="s">
        <v>24</v>
      </c>
      <c r="I93" s="124">
        <v>0</v>
      </c>
      <c r="J93" s="124">
        <v>0</v>
      </c>
      <c r="K93" s="124">
        <v>0</v>
      </c>
      <c r="L93" s="125">
        <f t="shared" ref="L93:L120" si="270">SUM(I93:I93)*G93</f>
        <v>0</v>
      </c>
      <c r="M93" s="125">
        <f t="shared" ref="M93:M120" si="271">SUM(J93:J93)*G93</f>
        <v>0</v>
      </c>
      <c r="N93" s="125">
        <f t="shared" ref="N93:N120" si="272">SUM(K93:K93)*G93</f>
        <v>0</v>
      </c>
      <c r="O93" s="126">
        <f t="shared" si="205"/>
        <v>0</v>
      </c>
      <c r="P93" s="262"/>
      <c r="Q93" s="262"/>
      <c r="R93" s="262"/>
      <c r="S93" s="262"/>
      <c r="T93" s="240"/>
      <c r="U93" s="257" t="s">
        <v>101</v>
      </c>
      <c r="V93" s="212" t="str">
        <f>+IF(I94&gt;I93,"SUPERADA",IF(I94=I93,"EQUILIBRADA",IF(I94&lt;I93,"PARA MEJORAR")))</f>
        <v>EQUILIBRADA</v>
      </c>
      <c r="W93" s="134"/>
      <c r="X93" s="339"/>
      <c r="Z93" s="2"/>
    </row>
    <row r="94" spans="1:26">
      <c r="A94" s="335"/>
      <c r="B94" s="201"/>
      <c r="C94" s="272"/>
      <c r="D94" s="211"/>
      <c r="E94" s="258"/>
      <c r="F94" s="201"/>
      <c r="G94" s="211"/>
      <c r="H94" s="155" t="s">
        <v>27</v>
      </c>
      <c r="I94" s="127">
        <v>0</v>
      </c>
      <c r="J94" s="127">
        <v>0</v>
      </c>
      <c r="K94" s="127">
        <v>0</v>
      </c>
      <c r="L94" s="128">
        <f t="shared" ref="L94:L120" si="273">SUM(I94:I94)*G93</f>
        <v>0</v>
      </c>
      <c r="M94" s="128">
        <f t="shared" ref="M94:M120" si="274">SUM(J94:J94)*G93</f>
        <v>0</v>
      </c>
      <c r="N94" s="128">
        <f t="shared" ref="N94:N120" si="275">SUM(K94:K94)*G93</f>
        <v>0</v>
      </c>
      <c r="O94" s="129">
        <f t="shared" si="205"/>
        <v>0</v>
      </c>
      <c r="P94" s="262"/>
      <c r="Q94" s="262"/>
      <c r="R94" s="262"/>
      <c r="S94" s="262"/>
      <c r="T94" s="240"/>
      <c r="U94" s="257"/>
      <c r="V94" s="212"/>
      <c r="W94" s="134"/>
      <c r="X94" s="339"/>
      <c r="Z94" s="2"/>
    </row>
    <row r="95" spans="1:26" ht="33.75" customHeight="1">
      <c r="A95" s="335"/>
      <c r="B95" s="201"/>
      <c r="C95" s="272"/>
      <c r="D95" s="211"/>
      <c r="E95" s="258">
        <v>46</v>
      </c>
      <c r="F95" s="201" t="s">
        <v>111</v>
      </c>
      <c r="G95" s="211">
        <v>0.4</v>
      </c>
      <c r="H95" s="154" t="s">
        <v>24</v>
      </c>
      <c r="I95" s="124">
        <v>0</v>
      </c>
      <c r="J95" s="124">
        <v>0</v>
      </c>
      <c r="K95" s="124">
        <v>0</v>
      </c>
      <c r="L95" s="125">
        <f t="shared" ref="L95:L120" si="276">SUM(I95:I95)*G95</f>
        <v>0</v>
      </c>
      <c r="M95" s="125">
        <f t="shared" ref="M95:M120" si="277">SUM(J95:J95)*G95</f>
        <v>0</v>
      </c>
      <c r="N95" s="125">
        <f t="shared" ref="N95:N120" si="278">SUM(K95:K95)*G95</f>
        <v>0</v>
      </c>
      <c r="O95" s="126">
        <f t="shared" si="205"/>
        <v>0</v>
      </c>
      <c r="P95" s="262"/>
      <c r="Q95" s="262"/>
      <c r="R95" s="262"/>
      <c r="S95" s="262"/>
      <c r="T95" s="240"/>
      <c r="U95" s="257" t="s">
        <v>76</v>
      </c>
      <c r="V95" s="212" t="str">
        <f>+IF(I96&gt;I95,"SUPERADA",IF(I96=I95,"EQUILIBRADA",IF(I96&lt;I95,"PARA MEJORAR")))</f>
        <v>EQUILIBRADA</v>
      </c>
      <c r="W95" s="134"/>
      <c r="X95" s="339"/>
      <c r="Z95" s="2"/>
    </row>
    <row r="96" spans="1:26" ht="15" customHeight="1">
      <c r="A96" s="335"/>
      <c r="B96" s="201"/>
      <c r="C96" s="272"/>
      <c r="D96" s="211"/>
      <c r="E96" s="258"/>
      <c r="F96" s="201"/>
      <c r="G96" s="211"/>
      <c r="H96" s="155" t="s">
        <v>27</v>
      </c>
      <c r="I96" s="127">
        <v>0</v>
      </c>
      <c r="J96" s="127">
        <v>0</v>
      </c>
      <c r="K96" s="127">
        <v>0</v>
      </c>
      <c r="L96" s="128">
        <f t="shared" ref="L96:L120" si="279">SUM(I96:I96)*G95</f>
        <v>0</v>
      </c>
      <c r="M96" s="128">
        <f t="shared" ref="M96:M120" si="280">SUM(J96:J96)*G95</f>
        <v>0</v>
      </c>
      <c r="N96" s="128">
        <f t="shared" ref="N96:N120" si="281">SUM(K96:K96)*G95</f>
        <v>0</v>
      </c>
      <c r="O96" s="129">
        <f t="shared" si="205"/>
        <v>0</v>
      </c>
      <c r="P96" s="262"/>
      <c r="Q96" s="262"/>
      <c r="R96" s="262"/>
      <c r="S96" s="262"/>
      <c r="T96" s="240"/>
      <c r="U96" s="257"/>
      <c r="V96" s="212"/>
      <c r="W96" s="134"/>
      <c r="X96" s="340"/>
      <c r="Z96" s="2"/>
    </row>
    <row r="97" spans="1:26" ht="62.25" customHeight="1">
      <c r="A97" s="335"/>
      <c r="B97" s="201"/>
      <c r="C97" s="272" t="s">
        <v>112</v>
      </c>
      <c r="D97" s="211"/>
      <c r="E97" s="258">
        <v>47</v>
      </c>
      <c r="F97" s="201" t="s">
        <v>113</v>
      </c>
      <c r="G97" s="211">
        <v>1</v>
      </c>
      <c r="H97" s="154" t="s">
        <v>24</v>
      </c>
      <c r="I97" s="124">
        <v>0</v>
      </c>
      <c r="J97" s="124">
        <v>0</v>
      </c>
      <c r="K97" s="124">
        <v>0</v>
      </c>
      <c r="L97" s="125">
        <f t="shared" ref="L97:L120" si="282">SUM(I97:I97)*G97</f>
        <v>0</v>
      </c>
      <c r="M97" s="125">
        <f t="shared" ref="M97:M120" si="283">SUM(J97:J97)*G97</f>
        <v>0</v>
      </c>
      <c r="N97" s="125">
        <f t="shared" ref="N97:N120" si="284">SUM(K97:K97)*G97</f>
        <v>0</v>
      </c>
      <c r="O97" s="126">
        <f t="shared" si="205"/>
        <v>0</v>
      </c>
      <c r="P97" s="210">
        <f>+L98</f>
        <v>0</v>
      </c>
      <c r="Q97" s="210">
        <f t="shared" ref="Q97:R97" si="285">+M98</f>
        <v>0</v>
      </c>
      <c r="R97" s="210">
        <f t="shared" si="285"/>
        <v>0</v>
      </c>
      <c r="S97" s="210">
        <f>MAX(P97:R98)</f>
        <v>0</v>
      </c>
      <c r="T97" s="240"/>
      <c r="U97" s="257" t="s">
        <v>55</v>
      </c>
      <c r="V97" s="212" t="str">
        <f>+IF(I98&gt;I97,"SUPERADA",IF(I98=I97,"EQUILIBRADA",IF(I98&lt;I97,"PARA MEJORAR")))</f>
        <v>EQUILIBRADA</v>
      </c>
      <c r="W97" s="134"/>
      <c r="X97" s="341"/>
      <c r="Z97" s="2"/>
    </row>
    <row r="98" spans="1:26" ht="18.75" customHeight="1">
      <c r="A98" s="335"/>
      <c r="B98" s="201"/>
      <c r="C98" s="272"/>
      <c r="D98" s="211"/>
      <c r="E98" s="258"/>
      <c r="F98" s="201"/>
      <c r="G98" s="211"/>
      <c r="H98" s="155" t="s">
        <v>27</v>
      </c>
      <c r="I98" s="127">
        <v>0</v>
      </c>
      <c r="J98" s="127">
        <v>0</v>
      </c>
      <c r="K98" s="127">
        <v>0</v>
      </c>
      <c r="L98" s="128">
        <f t="shared" ref="L98:L120" si="286">SUM(I98:I98)*G97</f>
        <v>0</v>
      </c>
      <c r="M98" s="128">
        <f t="shared" ref="M98:M120" si="287">SUM(J98:J98)*G97</f>
        <v>0</v>
      </c>
      <c r="N98" s="128">
        <f t="shared" ref="N98:N120" si="288">SUM(K98:K98)*G97</f>
        <v>0</v>
      </c>
      <c r="O98" s="129">
        <f t="shared" si="205"/>
        <v>0</v>
      </c>
      <c r="P98" s="210"/>
      <c r="Q98" s="210"/>
      <c r="R98" s="210"/>
      <c r="S98" s="210"/>
      <c r="T98" s="240"/>
      <c r="U98" s="257"/>
      <c r="V98" s="212"/>
      <c r="W98" s="134"/>
      <c r="X98" s="341"/>
      <c r="Z98" s="2"/>
    </row>
    <row r="99" spans="1:26" ht="35.25" customHeight="1">
      <c r="A99" s="335"/>
      <c r="B99" s="201"/>
      <c r="C99" s="272" t="s">
        <v>114</v>
      </c>
      <c r="D99" s="211"/>
      <c r="E99" s="258">
        <v>48</v>
      </c>
      <c r="F99" s="201" t="s">
        <v>115</v>
      </c>
      <c r="G99" s="211">
        <v>1</v>
      </c>
      <c r="H99" s="154" t="s">
        <v>24</v>
      </c>
      <c r="I99" s="124">
        <v>0</v>
      </c>
      <c r="J99" s="124">
        <v>0</v>
      </c>
      <c r="K99" s="124">
        <v>0</v>
      </c>
      <c r="L99" s="125">
        <f t="shared" ref="L99:L120" si="289">SUM(I99:I99)*G99</f>
        <v>0</v>
      </c>
      <c r="M99" s="125">
        <f t="shared" ref="M99:M120" si="290">SUM(J99:J99)*G99</f>
        <v>0</v>
      </c>
      <c r="N99" s="125">
        <f t="shared" ref="N99:N120" si="291">SUM(K99:K99)*G99</f>
        <v>0</v>
      </c>
      <c r="O99" s="126">
        <f t="shared" si="205"/>
        <v>0</v>
      </c>
      <c r="P99" s="153" t="e">
        <f>+L100+#REF!+#REF!</f>
        <v>#REF!</v>
      </c>
      <c r="Q99" s="153">
        <v>1</v>
      </c>
      <c r="R99" s="153" t="e">
        <f>+N100+#REF!+#REF!</f>
        <v>#REF!</v>
      </c>
      <c r="S99" s="153" t="e">
        <f>MAX(P99:R100)</f>
        <v>#REF!</v>
      </c>
      <c r="T99" s="240"/>
      <c r="U99" s="260" t="s">
        <v>85</v>
      </c>
      <c r="V99" s="251" t="str">
        <f>+IF(I100&gt;I99,"SUPERADA",IF(I100=I99,"EQUILIBRADA",IF(I100&lt;I99,"PARA MEJORAR")))</f>
        <v>EQUILIBRADA</v>
      </c>
      <c r="W99" s="134"/>
      <c r="X99" s="341"/>
      <c r="Z99" s="2"/>
    </row>
    <row r="100" spans="1:26">
      <c r="A100" s="335"/>
      <c r="B100" s="201"/>
      <c r="C100" s="272"/>
      <c r="D100" s="211"/>
      <c r="E100" s="258"/>
      <c r="F100" s="201"/>
      <c r="G100" s="211"/>
      <c r="H100" s="155" t="s">
        <v>27</v>
      </c>
      <c r="I100" s="127">
        <v>0</v>
      </c>
      <c r="J100" s="127">
        <v>0</v>
      </c>
      <c r="K100" s="127">
        <v>0</v>
      </c>
      <c r="L100" s="128">
        <f t="shared" ref="L100:L120" si="292">SUM(I100:I100)*G99</f>
        <v>0</v>
      </c>
      <c r="M100" s="128">
        <f t="shared" ref="M100:M120" si="293">SUM(J100:J100)*G99</f>
        <v>0</v>
      </c>
      <c r="N100" s="128">
        <f t="shared" ref="N100:N120" si="294">SUM(K100:K100)*G99</f>
        <v>0</v>
      </c>
      <c r="O100" s="129">
        <f t="shared" si="205"/>
        <v>0</v>
      </c>
      <c r="P100" s="153"/>
      <c r="Q100" s="153"/>
      <c r="R100" s="153"/>
      <c r="S100" s="153"/>
      <c r="T100" s="240"/>
      <c r="U100" s="261"/>
      <c r="V100" s="259"/>
      <c r="W100" s="134"/>
      <c r="X100" s="341"/>
      <c r="Z100" s="2"/>
    </row>
    <row r="101" spans="1:26" ht="21.75" customHeight="1">
      <c r="A101" s="335"/>
      <c r="B101" s="245" t="s">
        <v>116</v>
      </c>
      <c r="C101" s="246" t="s">
        <v>117</v>
      </c>
      <c r="D101" s="203" t="s">
        <v>118</v>
      </c>
      <c r="E101" s="247">
        <v>49</v>
      </c>
      <c r="F101" s="203" t="s">
        <v>119</v>
      </c>
      <c r="G101" s="248">
        <v>0.2</v>
      </c>
      <c r="H101" s="154" t="s">
        <v>24</v>
      </c>
      <c r="I101" s="124">
        <v>0</v>
      </c>
      <c r="J101" s="124">
        <v>0</v>
      </c>
      <c r="K101" s="124">
        <v>0</v>
      </c>
      <c r="L101" s="125">
        <f t="shared" ref="L101:L120" si="295">SUM(I101:I101)*G101</f>
        <v>0</v>
      </c>
      <c r="M101" s="125">
        <f t="shared" ref="M101:M120" si="296">SUM(J101:J101)*G101</f>
        <v>0</v>
      </c>
      <c r="N101" s="125">
        <f t="shared" ref="N101:N120" si="297">SUM(K101:K101)*G101</f>
        <v>0</v>
      </c>
      <c r="O101" s="126">
        <f t="shared" si="205"/>
        <v>0</v>
      </c>
      <c r="P101" s="252">
        <f>+L102+L104+L106+L108+L110</f>
        <v>0</v>
      </c>
      <c r="Q101" s="252">
        <f>+M102+M104+M106+M108+M110</f>
        <v>0</v>
      </c>
      <c r="R101" s="252">
        <f>+N102+N104+N106+N108+N110</f>
        <v>0</v>
      </c>
      <c r="S101" s="252">
        <f>MAX(P101:R110)</f>
        <v>0</v>
      </c>
      <c r="T101" s="254">
        <f>AVERAGE(S101:S110)</f>
        <v>0</v>
      </c>
      <c r="U101" s="249" t="s">
        <v>29</v>
      </c>
      <c r="V101" s="212" t="str">
        <f>+IF(I102&gt;I101,"SUPERADA",IF(I102=I101,"EQUILIBRADA",IF(I102&lt;I101,"PARA MEJORAR")))</f>
        <v>EQUILIBRADA</v>
      </c>
      <c r="W101" s="134"/>
      <c r="X101" s="351"/>
      <c r="Z101" s="2"/>
    </row>
    <row r="102" spans="1:26">
      <c r="A102" s="335"/>
      <c r="B102" s="246"/>
      <c r="C102" s="246"/>
      <c r="D102" s="203"/>
      <c r="E102" s="247"/>
      <c r="F102" s="203"/>
      <c r="G102" s="248"/>
      <c r="H102" s="155" t="s">
        <v>27</v>
      </c>
      <c r="I102" s="127">
        <v>0</v>
      </c>
      <c r="J102" s="127">
        <v>0</v>
      </c>
      <c r="K102" s="127">
        <v>0</v>
      </c>
      <c r="L102" s="128">
        <f t="shared" ref="L102:L120" si="298">SUM(I102:I102)*G101</f>
        <v>0</v>
      </c>
      <c r="M102" s="128">
        <f t="shared" ref="M102:M120" si="299">SUM(J102:J102)*G101</f>
        <v>0</v>
      </c>
      <c r="N102" s="128">
        <f t="shared" ref="N102:N120" si="300">SUM(K102:K102)*G101</f>
        <v>0</v>
      </c>
      <c r="O102" s="129">
        <f t="shared" si="205"/>
        <v>0</v>
      </c>
      <c r="P102" s="252"/>
      <c r="Q102" s="252"/>
      <c r="R102" s="252"/>
      <c r="S102" s="252"/>
      <c r="T102" s="255"/>
      <c r="U102" s="249"/>
      <c r="V102" s="212"/>
      <c r="W102" s="134"/>
      <c r="X102" s="352"/>
      <c r="Z102" s="2"/>
    </row>
    <row r="103" spans="1:26" ht="24.75" customHeight="1">
      <c r="A103" s="335"/>
      <c r="B103" s="246"/>
      <c r="C103" s="246"/>
      <c r="D103" s="203"/>
      <c r="E103" s="247">
        <v>50</v>
      </c>
      <c r="F103" s="203" t="s">
        <v>120</v>
      </c>
      <c r="G103" s="248">
        <v>0.2</v>
      </c>
      <c r="H103" s="154" t="s">
        <v>24</v>
      </c>
      <c r="I103" s="124">
        <v>0</v>
      </c>
      <c r="J103" s="124">
        <v>0</v>
      </c>
      <c r="K103" s="124">
        <v>0</v>
      </c>
      <c r="L103" s="125">
        <f t="shared" ref="L103:L120" si="301">SUM(I103:I103)*G103</f>
        <v>0</v>
      </c>
      <c r="M103" s="125">
        <f t="shared" ref="M103:M120" si="302">SUM(J103:J103)*G103</f>
        <v>0</v>
      </c>
      <c r="N103" s="125">
        <f t="shared" ref="N103:N120" si="303">SUM(K103:K103)*G103</f>
        <v>0</v>
      </c>
      <c r="O103" s="126">
        <f t="shared" si="205"/>
        <v>0</v>
      </c>
      <c r="P103" s="252"/>
      <c r="Q103" s="252"/>
      <c r="R103" s="252"/>
      <c r="S103" s="252"/>
      <c r="T103" s="255"/>
      <c r="U103" s="249" t="s">
        <v>53</v>
      </c>
      <c r="V103" s="212" t="str">
        <f>+IF(I104&gt;I103,"SUPERADA",IF(I104=I103,"EQUILIBRADA",IF(I104&lt;I103,"PARA MEJORAR")))</f>
        <v>EQUILIBRADA</v>
      </c>
      <c r="W103" s="134"/>
      <c r="X103" s="352"/>
      <c r="Z103" s="2"/>
    </row>
    <row r="104" spans="1:26">
      <c r="A104" s="335"/>
      <c r="B104" s="246"/>
      <c r="C104" s="246"/>
      <c r="D104" s="203"/>
      <c r="E104" s="247"/>
      <c r="F104" s="203"/>
      <c r="G104" s="248"/>
      <c r="H104" s="155" t="s">
        <v>27</v>
      </c>
      <c r="I104" s="127">
        <v>0</v>
      </c>
      <c r="J104" s="127">
        <v>0</v>
      </c>
      <c r="K104" s="127">
        <v>0</v>
      </c>
      <c r="L104" s="128">
        <f t="shared" ref="L104:L120" si="304">SUM(I104:I104)*G103</f>
        <v>0</v>
      </c>
      <c r="M104" s="128">
        <f t="shared" ref="M104:M120" si="305">SUM(J104:J104)*G103</f>
        <v>0</v>
      </c>
      <c r="N104" s="128">
        <f t="shared" ref="N104:N120" si="306">SUM(K104:K104)*G103</f>
        <v>0</v>
      </c>
      <c r="O104" s="129">
        <f t="shared" si="205"/>
        <v>0</v>
      </c>
      <c r="P104" s="252"/>
      <c r="Q104" s="252"/>
      <c r="R104" s="252"/>
      <c r="S104" s="252"/>
      <c r="T104" s="255"/>
      <c r="U104" s="249"/>
      <c r="V104" s="212"/>
      <c r="W104" s="134"/>
      <c r="X104" s="352"/>
      <c r="Z104" s="2"/>
    </row>
    <row r="105" spans="1:26" ht="31.5" customHeight="1">
      <c r="A105" s="335"/>
      <c r="B105" s="246"/>
      <c r="C105" s="246"/>
      <c r="D105" s="203"/>
      <c r="E105" s="247">
        <v>51</v>
      </c>
      <c r="F105" s="203" t="s">
        <v>121</v>
      </c>
      <c r="G105" s="248">
        <v>0.2</v>
      </c>
      <c r="H105" s="154" t="s">
        <v>24</v>
      </c>
      <c r="I105" s="124">
        <v>0</v>
      </c>
      <c r="J105" s="124">
        <v>0</v>
      </c>
      <c r="K105" s="124">
        <v>0</v>
      </c>
      <c r="L105" s="125">
        <f t="shared" ref="L105:L120" si="307">SUM(I105:I105)*G105</f>
        <v>0</v>
      </c>
      <c r="M105" s="125">
        <f t="shared" ref="M105:M120" si="308">SUM(J105:J105)*G105</f>
        <v>0</v>
      </c>
      <c r="N105" s="125">
        <f t="shared" ref="N105:N120" si="309">SUM(K105:K105)*G105</f>
        <v>0</v>
      </c>
      <c r="O105" s="126">
        <f t="shared" si="205"/>
        <v>0</v>
      </c>
      <c r="P105" s="252"/>
      <c r="Q105" s="252"/>
      <c r="R105" s="252"/>
      <c r="S105" s="252"/>
      <c r="T105" s="255"/>
      <c r="U105" s="249" t="s">
        <v>53</v>
      </c>
      <c r="V105" s="212" t="str">
        <f>+IF(I106&gt;I105,"SUPERADA",IF(I106=I105,"EQUILIBRADA",IF(I106&lt;I105,"PARA MEJORAR")))</f>
        <v>EQUILIBRADA</v>
      </c>
      <c r="W105" s="134"/>
      <c r="X105" s="352"/>
      <c r="Z105" s="2"/>
    </row>
    <row r="106" spans="1:26" ht="11.25" customHeight="1">
      <c r="A106" s="335"/>
      <c r="B106" s="246"/>
      <c r="C106" s="246"/>
      <c r="D106" s="203"/>
      <c r="E106" s="247"/>
      <c r="F106" s="203"/>
      <c r="G106" s="248"/>
      <c r="H106" s="155" t="s">
        <v>27</v>
      </c>
      <c r="I106" s="127">
        <v>0</v>
      </c>
      <c r="J106" s="127">
        <v>0</v>
      </c>
      <c r="K106" s="127">
        <v>0</v>
      </c>
      <c r="L106" s="128">
        <f t="shared" ref="L106:L120" si="310">SUM(I106:I106)*G105</f>
        <v>0</v>
      </c>
      <c r="M106" s="128">
        <f t="shared" ref="M106:M120" si="311">SUM(J106:J106)*G105</f>
        <v>0</v>
      </c>
      <c r="N106" s="128">
        <f t="shared" ref="N106:N120" si="312">SUM(K106:K106)*G105</f>
        <v>0</v>
      </c>
      <c r="O106" s="129">
        <f t="shared" si="205"/>
        <v>0</v>
      </c>
      <c r="P106" s="252"/>
      <c r="Q106" s="252"/>
      <c r="R106" s="252"/>
      <c r="S106" s="252"/>
      <c r="T106" s="255"/>
      <c r="U106" s="249"/>
      <c r="V106" s="212"/>
      <c r="W106" s="134"/>
      <c r="X106" s="352"/>
      <c r="Z106" s="2"/>
    </row>
    <row r="107" spans="1:26" ht="24.75" customHeight="1">
      <c r="A107" s="335"/>
      <c r="B107" s="246"/>
      <c r="C107" s="246"/>
      <c r="D107" s="203"/>
      <c r="E107" s="247">
        <v>52</v>
      </c>
      <c r="F107" s="203" t="s">
        <v>122</v>
      </c>
      <c r="G107" s="248">
        <v>0.2</v>
      </c>
      <c r="H107" s="154" t="s">
        <v>24</v>
      </c>
      <c r="I107" s="124">
        <v>0</v>
      </c>
      <c r="J107" s="124">
        <v>0</v>
      </c>
      <c r="K107" s="124">
        <v>0</v>
      </c>
      <c r="L107" s="125">
        <f t="shared" ref="L107:L120" si="313">SUM(I107:I107)*G107</f>
        <v>0</v>
      </c>
      <c r="M107" s="125">
        <f t="shared" ref="M107:M120" si="314">SUM(J107:J107)*G107</f>
        <v>0</v>
      </c>
      <c r="N107" s="125">
        <f t="shared" ref="N107:N120" si="315">SUM(K107:K107)*G107</f>
        <v>0</v>
      </c>
      <c r="O107" s="126">
        <f t="shared" si="205"/>
        <v>0</v>
      </c>
      <c r="P107" s="252"/>
      <c r="Q107" s="252"/>
      <c r="R107" s="252"/>
      <c r="S107" s="252"/>
      <c r="T107" s="255"/>
      <c r="U107" s="249" t="s">
        <v>53</v>
      </c>
      <c r="V107" s="212" t="str">
        <f>+IF(I108&gt;I107,"SUPERADA",IF(I108=I107,"EQUILIBRADA",IF(I108&lt;I107,"PARA MEJORAR")))</f>
        <v>EQUILIBRADA</v>
      </c>
      <c r="W107" s="134"/>
      <c r="X107" s="352"/>
      <c r="Z107" s="2"/>
    </row>
    <row r="108" spans="1:26">
      <c r="A108" s="335"/>
      <c r="B108" s="246"/>
      <c r="C108" s="246"/>
      <c r="D108" s="203"/>
      <c r="E108" s="247"/>
      <c r="F108" s="203"/>
      <c r="G108" s="248"/>
      <c r="H108" s="155" t="s">
        <v>27</v>
      </c>
      <c r="I108" s="127">
        <v>0</v>
      </c>
      <c r="J108" s="127">
        <v>0</v>
      </c>
      <c r="K108" s="127">
        <v>0</v>
      </c>
      <c r="L108" s="128">
        <f t="shared" ref="L108:L120" si="316">SUM(I108:I108)*G107</f>
        <v>0</v>
      </c>
      <c r="M108" s="128">
        <f t="shared" ref="M108:M120" si="317">SUM(J108:J108)*G107</f>
        <v>0</v>
      </c>
      <c r="N108" s="128">
        <f t="shared" ref="N108:N120" si="318">SUM(K108:K108)*G107</f>
        <v>0</v>
      </c>
      <c r="O108" s="129">
        <f t="shared" si="205"/>
        <v>0</v>
      </c>
      <c r="P108" s="252"/>
      <c r="Q108" s="252"/>
      <c r="R108" s="252"/>
      <c r="S108" s="252"/>
      <c r="T108" s="255"/>
      <c r="U108" s="249"/>
      <c r="V108" s="212"/>
      <c r="W108" s="134"/>
      <c r="X108" s="352"/>
      <c r="Z108" s="2"/>
    </row>
    <row r="109" spans="1:26" ht="51.75" customHeight="1">
      <c r="A109" s="335"/>
      <c r="B109" s="246"/>
      <c r="C109" s="246"/>
      <c r="D109" s="203"/>
      <c r="E109" s="247">
        <v>53</v>
      </c>
      <c r="F109" s="203" t="s">
        <v>123</v>
      </c>
      <c r="G109" s="248">
        <v>0.2</v>
      </c>
      <c r="H109" s="154" t="s">
        <v>24</v>
      </c>
      <c r="I109" s="124">
        <v>0</v>
      </c>
      <c r="J109" s="124">
        <v>0</v>
      </c>
      <c r="K109" s="124">
        <v>0</v>
      </c>
      <c r="L109" s="125">
        <f t="shared" ref="L109:L120" si="319">SUM(I109:I109)*G109</f>
        <v>0</v>
      </c>
      <c r="M109" s="125">
        <f t="shared" ref="M109:M120" si="320">SUM(J109:J109)*G109</f>
        <v>0</v>
      </c>
      <c r="N109" s="125">
        <f t="shared" ref="N109:N120" si="321">SUM(K109:K109)*G109</f>
        <v>0</v>
      </c>
      <c r="O109" s="126">
        <f t="shared" si="205"/>
        <v>0</v>
      </c>
      <c r="P109" s="252"/>
      <c r="Q109" s="252"/>
      <c r="R109" s="252"/>
      <c r="S109" s="252"/>
      <c r="T109" s="255"/>
      <c r="U109" s="249" t="s">
        <v>53</v>
      </c>
      <c r="V109" s="212" t="str">
        <f>+IF(I110&gt;I109,"SUPERADA",IF(I110=I109,"EQUILIBRADA",IF(I110&lt;I109,"PARA MEJORAR")))</f>
        <v>EQUILIBRADA</v>
      </c>
      <c r="W109" s="134"/>
      <c r="X109" s="352"/>
      <c r="Z109" s="2"/>
    </row>
    <row r="110" spans="1:26" ht="52.5" hidden="1" customHeight="1">
      <c r="A110" s="335"/>
      <c r="B110" s="246"/>
      <c r="C110" s="246"/>
      <c r="D110" s="203"/>
      <c r="E110" s="247"/>
      <c r="F110" s="203"/>
      <c r="G110" s="248"/>
      <c r="H110" s="160" t="s">
        <v>27</v>
      </c>
      <c r="I110" s="127">
        <v>0</v>
      </c>
      <c r="J110" s="127">
        <v>0</v>
      </c>
      <c r="K110" s="127">
        <v>0</v>
      </c>
      <c r="L110" s="128">
        <f t="shared" ref="L110:L120" si="322">SUM(I110:I110)*G109</f>
        <v>0</v>
      </c>
      <c r="M110" s="128">
        <f t="shared" ref="M110:M120" si="323">SUM(J110:J110)*G109</f>
        <v>0</v>
      </c>
      <c r="N110" s="128">
        <f t="shared" ref="N110:N120" si="324">SUM(K110:K110)*G109</f>
        <v>0</v>
      </c>
      <c r="O110" s="129">
        <f t="shared" si="205"/>
        <v>0</v>
      </c>
      <c r="P110" s="253"/>
      <c r="Q110" s="253"/>
      <c r="R110" s="253"/>
      <c r="S110" s="253"/>
      <c r="T110" s="256"/>
      <c r="U110" s="250"/>
      <c r="V110" s="251"/>
      <c r="W110" s="135"/>
      <c r="X110" s="353"/>
      <c r="Z110" s="2"/>
    </row>
    <row r="111" spans="1:26" ht="42" customHeight="1">
      <c r="A111" s="335"/>
      <c r="B111" s="230" t="s">
        <v>124</v>
      </c>
      <c r="C111" s="233" t="s">
        <v>125</v>
      </c>
      <c r="D111" s="224" t="s">
        <v>126</v>
      </c>
      <c r="E111" s="220">
        <v>54</v>
      </c>
      <c r="F111" s="200" t="s">
        <v>127</v>
      </c>
      <c r="G111" s="236">
        <v>0.2</v>
      </c>
      <c r="H111" s="154" t="s">
        <v>24</v>
      </c>
      <c r="I111" s="124">
        <v>0</v>
      </c>
      <c r="J111" s="124">
        <v>0</v>
      </c>
      <c r="K111" s="124">
        <v>0</v>
      </c>
      <c r="L111" s="125">
        <f t="shared" ref="L111:L120" si="325">SUM(I111:I111)*G111</f>
        <v>0</v>
      </c>
      <c r="M111" s="125">
        <f t="shared" ref="M111:M120" si="326">SUM(J111:J111)*G111</f>
        <v>0</v>
      </c>
      <c r="N111" s="125">
        <f t="shared" ref="N111:N120" si="327">SUM(K111:K111)*G111</f>
        <v>0</v>
      </c>
      <c r="O111" s="126">
        <f t="shared" si="205"/>
        <v>0</v>
      </c>
      <c r="P111" s="238">
        <f>+L112+L114+L116+L118+L120</f>
        <v>0</v>
      </c>
      <c r="Q111" s="238">
        <f t="shared" ref="Q111:R111" si="328">+M112+M114+M116+M118+M120</f>
        <v>0</v>
      </c>
      <c r="R111" s="238">
        <f t="shared" si="328"/>
        <v>0</v>
      </c>
      <c r="S111" s="238">
        <f>MAX(P111:R120)</f>
        <v>0</v>
      </c>
      <c r="T111" s="239">
        <f>AVERAGE(S111:S120)</f>
        <v>0</v>
      </c>
      <c r="U111" s="222" t="s">
        <v>128</v>
      </c>
      <c r="V111" s="212" t="str">
        <f>+IF(I112&gt;I111,"SUPERADA",IF(I112=I111,"EQUILIBRADA",IF(I112&lt;I111,"PARA MEJORAR")))</f>
        <v>EQUILIBRADA</v>
      </c>
      <c r="W111" s="228" t="s">
        <v>129</v>
      </c>
      <c r="X111" s="345"/>
      <c r="Z111" s="2"/>
    </row>
    <row r="112" spans="1:26" ht="56.25" customHeight="1">
      <c r="A112" s="335"/>
      <c r="B112" s="231"/>
      <c r="C112" s="234"/>
      <c r="D112" s="225"/>
      <c r="E112" s="223"/>
      <c r="F112" s="244"/>
      <c r="G112" s="237"/>
      <c r="H112" s="155" t="s">
        <v>27</v>
      </c>
      <c r="I112" s="127">
        <v>0</v>
      </c>
      <c r="J112" s="127">
        <v>0</v>
      </c>
      <c r="K112" s="127">
        <v>0</v>
      </c>
      <c r="L112" s="128">
        <f t="shared" ref="L112:L120" si="329">SUM(I112:I112)*G111</f>
        <v>0</v>
      </c>
      <c r="M112" s="128">
        <f t="shared" ref="M112:M120" si="330">SUM(J112:J112)*G111</f>
        <v>0</v>
      </c>
      <c r="N112" s="128">
        <f t="shared" ref="N112:N120" si="331">SUM(K112:K112)*G111</f>
        <v>0</v>
      </c>
      <c r="O112" s="129">
        <f t="shared" si="205"/>
        <v>0</v>
      </c>
      <c r="P112" s="238"/>
      <c r="Q112" s="238"/>
      <c r="R112" s="238"/>
      <c r="S112" s="238"/>
      <c r="T112" s="240"/>
      <c r="U112" s="222"/>
      <c r="V112" s="212"/>
      <c r="W112" s="229"/>
      <c r="X112" s="346"/>
      <c r="Z112" s="2"/>
    </row>
    <row r="113" spans="1:26" ht="16.5" customHeight="1">
      <c r="A113" s="335"/>
      <c r="B113" s="232"/>
      <c r="C113" s="235"/>
      <c r="D113" s="226"/>
      <c r="E113" s="220">
        <v>55</v>
      </c>
      <c r="F113" s="200" t="s">
        <v>130</v>
      </c>
      <c r="G113" s="241">
        <v>0.2</v>
      </c>
      <c r="H113" s="154" t="s">
        <v>24</v>
      </c>
      <c r="I113" s="124">
        <v>0</v>
      </c>
      <c r="J113" s="124">
        <v>0</v>
      </c>
      <c r="K113" s="124">
        <v>0</v>
      </c>
      <c r="L113" s="125">
        <f t="shared" ref="L113:L120" si="332">SUM(I113:I113)*G113</f>
        <v>0</v>
      </c>
      <c r="M113" s="125">
        <f t="shared" ref="M113:M120" si="333">SUM(J113:J113)*G113</f>
        <v>0</v>
      </c>
      <c r="N113" s="125">
        <f t="shared" ref="N113:N120" si="334">SUM(K113:K113)*G113</f>
        <v>0</v>
      </c>
      <c r="O113" s="126">
        <f t="shared" si="205"/>
        <v>0</v>
      </c>
      <c r="P113" s="238"/>
      <c r="Q113" s="238"/>
      <c r="R113" s="238"/>
      <c r="S113" s="238"/>
      <c r="T113" s="240"/>
      <c r="U113" s="222" t="s">
        <v>131</v>
      </c>
      <c r="V113" s="212" t="str">
        <f>+IF(I114&gt;I113,"SUPERADA",IF(I114=I113,"EQUILIBRADA",IF(I114&lt;I113,"PARA MEJORAR")))</f>
        <v>EQUILIBRADA</v>
      </c>
      <c r="W113" s="228" t="s">
        <v>132</v>
      </c>
      <c r="X113" s="346"/>
      <c r="Z113" s="2"/>
    </row>
    <row r="114" spans="1:26" ht="55.5" customHeight="1">
      <c r="A114" s="335"/>
      <c r="B114" s="232"/>
      <c r="C114" s="235"/>
      <c r="D114" s="226"/>
      <c r="E114" s="242"/>
      <c r="F114" s="200"/>
      <c r="G114" s="241"/>
      <c r="H114" s="155" t="s">
        <v>27</v>
      </c>
      <c r="I114" s="127">
        <v>0</v>
      </c>
      <c r="J114" s="127">
        <v>0</v>
      </c>
      <c r="K114" s="127">
        <v>0</v>
      </c>
      <c r="L114" s="128">
        <f t="shared" ref="L114:L120" si="335">SUM(I114:I114)*G113</f>
        <v>0</v>
      </c>
      <c r="M114" s="128">
        <f t="shared" ref="M114:M120" si="336">SUM(J114:J114)*G113</f>
        <v>0</v>
      </c>
      <c r="N114" s="128">
        <f t="shared" ref="N114:N120" si="337">SUM(K114:K114)*G113</f>
        <v>0</v>
      </c>
      <c r="O114" s="129">
        <f t="shared" si="205"/>
        <v>0</v>
      </c>
      <c r="P114" s="238"/>
      <c r="Q114" s="238"/>
      <c r="R114" s="238"/>
      <c r="S114" s="238"/>
      <c r="T114" s="240"/>
      <c r="U114" s="222"/>
      <c r="V114" s="212"/>
      <c r="W114" s="229"/>
      <c r="X114" s="346"/>
      <c r="Z114" s="2"/>
    </row>
    <row r="115" spans="1:26" ht="33" customHeight="1">
      <c r="A115" s="335"/>
      <c r="B115" s="232"/>
      <c r="C115" s="235"/>
      <c r="D115" s="227"/>
      <c r="E115" s="220">
        <v>56</v>
      </c>
      <c r="F115" s="243" t="s">
        <v>133</v>
      </c>
      <c r="G115" s="241">
        <v>0.2</v>
      </c>
      <c r="H115" s="154" t="s">
        <v>24</v>
      </c>
      <c r="I115" s="124">
        <v>0</v>
      </c>
      <c r="J115" s="124">
        <v>0</v>
      </c>
      <c r="K115" s="124">
        <v>0</v>
      </c>
      <c r="L115" s="125">
        <f t="shared" ref="L115:L120" si="338">SUM(I115:I115)*G115</f>
        <v>0</v>
      </c>
      <c r="M115" s="125">
        <f t="shared" ref="M115:M120" si="339">SUM(J115:J115)*G115</f>
        <v>0</v>
      </c>
      <c r="N115" s="125">
        <f t="shared" ref="N115:N120" si="340">SUM(K115:K115)*G115</f>
        <v>0</v>
      </c>
      <c r="O115" s="126">
        <f t="shared" si="205"/>
        <v>0</v>
      </c>
      <c r="P115" s="238"/>
      <c r="Q115" s="238"/>
      <c r="R115" s="238"/>
      <c r="S115" s="238"/>
      <c r="T115" s="240"/>
      <c r="U115" s="222" t="s">
        <v>101</v>
      </c>
      <c r="V115" s="212" t="str">
        <f>+IF(I116&gt;I115,"SUPERADA",IF(I116=I115,"EQUILIBRADA",IF(I116&lt;I115,"PARA MEJORAR")))</f>
        <v>EQUILIBRADA</v>
      </c>
      <c r="W115" s="134"/>
      <c r="X115" s="346"/>
      <c r="Z115" s="2"/>
    </row>
    <row r="116" spans="1:26" ht="23.25" customHeight="1">
      <c r="A116" s="335"/>
      <c r="B116" s="232"/>
      <c r="C116" s="235"/>
      <c r="D116" s="227"/>
      <c r="E116" s="220"/>
      <c r="F116" s="243"/>
      <c r="G116" s="241"/>
      <c r="H116" s="155" t="s">
        <v>27</v>
      </c>
      <c r="I116" s="127">
        <v>0</v>
      </c>
      <c r="J116" s="127">
        <v>0</v>
      </c>
      <c r="K116" s="127">
        <v>0</v>
      </c>
      <c r="L116" s="128">
        <f t="shared" ref="L116:L120" si="341">SUM(I116:I116)*G115</f>
        <v>0</v>
      </c>
      <c r="M116" s="128">
        <f t="shared" ref="M116:M120" si="342">SUM(J116:J116)*G115</f>
        <v>0</v>
      </c>
      <c r="N116" s="128">
        <f t="shared" ref="N116:N120" si="343">SUM(K116:K116)*G115</f>
        <v>0</v>
      </c>
      <c r="O116" s="129">
        <f t="shared" si="205"/>
        <v>0</v>
      </c>
      <c r="P116" s="238"/>
      <c r="Q116" s="238"/>
      <c r="R116" s="238"/>
      <c r="S116" s="238"/>
      <c r="T116" s="240"/>
      <c r="U116" s="222"/>
      <c r="V116" s="212"/>
      <c r="W116" s="134"/>
      <c r="X116" s="346"/>
      <c r="Z116" s="2"/>
    </row>
    <row r="117" spans="1:26" ht="24.75" customHeight="1">
      <c r="A117" s="335"/>
      <c r="B117" s="232"/>
      <c r="C117" s="235"/>
      <c r="D117" s="226"/>
      <c r="E117" s="223">
        <v>57</v>
      </c>
      <c r="F117" s="200" t="s">
        <v>134</v>
      </c>
      <c r="G117" s="221">
        <v>0.2</v>
      </c>
      <c r="H117" s="154" t="s">
        <v>24</v>
      </c>
      <c r="I117" s="124">
        <v>0</v>
      </c>
      <c r="J117" s="124">
        <v>0</v>
      </c>
      <c r="K117" s="124">
        <v>0</v>
      </c>
      <c r="L117" s="125">
        <f t="shared" ref="L117:L120" si="344">SUM(I117:I117)*G117</f>
        <v>0</v>
      </c>
      <c r="M117" s="125">
        <f t="shared" ref="M117:M120" si="345">SUM(J117:J117)*G117</f>
        <v>0</v>
      </c>
      <c r="N117" s="125">
        <f t="shared" ref="N117:N120" si="346">SUM(K117:K117)*G117</f>
        <v>0</v>
      </c>
      <c r="O117" s="126">
        <f t="shared" si="205"/>
        <v>0</v>
      </c>
      <c r="P117" s="238"/>
      <c r="Q117" s="238"/>
      <c r="R117" s="238"/>
      <c r="S117" s="238"/>
      <c r="T117" s="240"/>
      <c r="U117" s="222" t="s">
        <v>101</v>
      </c>
      <c r="V117" s="212" t="str">
        <f>+IF(I118&gt;I117,"SUPERADA",IF(I118=I117,"EQUILIBRADA",IF(I118&lt;I117,"PARA MEJORAR")))</f>
        <v>EQUILIBRADA</v>
      </c>
      <c r="W117" s="134"/>
      <c r="X117" s="218"/>
      <c r="Z117" s="2"/>
    </row>
    <row r="118" spans="1:26" ht="36" customHeight="1">
      <c r="A118" s="335"/>
      <c r="B118" s="232"/>
      <c r="C118" s="235"/>
      <c r="D118" s="226"/>
      <c r="E118" s="220"/>
      <c r="F118" s="200"/>
      <c r="G118" s="221"/>
      <c r="H118" s="155" t="s">
        <v>27</v>
      </c>
      <c r="I118" s="127">
        <v>0</v>
      </c>
      <c r="J118" s="127">
        <v>0</v>
      </c>
      <c r="K118" s="127">
        <v>0</v>
      </c>
      <c r="L118" s="128">
        <f t="shared" ref="L118:L120" si="347">SUM(I118:I118)*G117</f>
        <v>0</v>
      </c>
      <c r="M118" s="128">
        <f t="shared" ref="M118:M120" si="348">SUM(J118:J118)*G117</f>
        <v>0</v>
      </c>
      <c r="N118" s="128">
        <f t="shared" ref="N118:N120" si="349">SUM(K118:K118)*G117</f>
        <v>0</v>
      </c>
      <c r="O118" s="129">
        <f t="shared" si="205"/>
        <v>0</v>
      </c>
      <c r="P118" s="238"/>
      <c r="Q118" s="238"/>
      <c r="R118" s="238"/>
      <c r="S118" s="238"/>
      <c r="T118" s="240"/>
      <c r="U118" s="222"/>
      <c r="V118" s="212"/>
      <c r="W118" s="134"/>
      <c r="X118" s="219"/>
      <c r="Z118" s="2"/>
    </row>
    <row r="119" spans="1:26" ht="24.75" customHeight="1">
      <c r="A119" s="335"/>
      <c r="B119" s="232"/>
      <c r="C119" s="235"/>
      <c r="D119" s="226"/>
      <c r="E119" s="220">
        <v>58</v>
      </c>
      <c r="F119" s="200" t="s">
        <v>135</v>
      </c>
      <c r="G119" s="221">
        <v>0.2</v>
      </c>
      <c r="H119" s="154" t="s">
        <v>24</v>
      </c>
      <c r="I119" s="124">
        <v>0</v>
      </c>
      <c r="J119" s="124">
        <v>0</v>
      </c>
      <c r="K119" s="124">
        <v>0</v>
      </c>
      <c r="L119" s="125">
        <f t="shared" ref="L119:L120" si="350">SUM(I119:I119)*G119</f>
        <v>0</v>
      </c>
      <c r="M119" s="125">
        <f t="shared" ref="M119:M120" si="351">SUM(J119:J119)*G119</f>
        <v>0</v>
      </c>
      <c r="N119" s="125">
        <f t="shared" ref="N119:N120" si="352">SUM(K119:K119)*G119</f>
        <v>0</v>
      </c>
      <c r="O119" s="126">
        <f t="shared" si="205"/>
        <v>0</v>
      </c>
      <c r="P119" s="238"/>
      <c r="Q119" s="238"/>
      <c r="R119" s="238"/>
      <c r="S119" s="238"/>
      <c r="T119" s="240"/>
      <c r="U119" s="222" t="s">
        <v>85</v>
      </c>
      <c r="V119" s="212" t="str">
        <f>+IF(I120&gt;I119,"SUPERADA",IF(I120=I119,"EQUILIBRADA",IF(I120&lt;I119,"PARA MEJORAR")))</f>
        <v>EQUILIBRADA</v>
      </c>
      <c r="W119" s="134"/>
      <c r="X119" s="219"/>
      <c r="Z119" s="2"/>
    </row>
    <row r="120" spans="1:26" ht="13.5" customHeight="1">
      <c r="A120" s="335"/>
      <c r="B120" s="232"/>
      <c r="C120" s="235"/>
      <c r="D120" s="226"/>
      <c r="E120" s="220"/>
      <c r="F120" s="200"/>
      <c r="G120" s="221"/>
      <c r="H120" s="155" t="s">
        <v>27</v>
      </c>
      <c r="I120" s="127">
        <v>0</v>
      </c>
      <c r="J120" s="127">
        <v>0</v>
      </c>
      <c r="K120" s="127">
        <v>0</v>
      </c>
      <c r="L120" s="128">
        <f t="shared" ref="L120" si="353">SUM(I120:I120)*G119</f>
        <v>0</v>
      </c>
      <c r="M120" s="128">
        <f t="shared" ref="M120" si="354">SUM(J120:J120)*G119</f>
        <v>0</v>
      </c>
      <c r="N120" s="128">
        <f t="shared" ref="N120" si="355">SUM(K120:K120)*G119</f>
        <v>0</v>
      </c>
      <c r="O120" s="129">
        <f t="shared" si="205"/>
        <v>0</v>
      </c>
      <c r="P120" s="238"/>
      <c r="Q120" s="238"/>
      <c r="R120" s="238"/>
      <c r="S120" s="238"/>
      <c r="T120" s="240"/>
      <c r="U120" s="222"/>
      <c r="V120" s="212"/>
      <c r="W120" s="134"/>
      <c r="X120" s="219"/>
      <c r="Z120" s="2"/>
    </row>
    <row r="121" spans="1:26" s="171" customFormat="1" ht="14.25" hidden="1">
      <c r="A121" s="165"/>
      <c r="B121" s="166"/>
      <c r="C121" s="167"/>
      <c r="D121" s="167"/>
      <c r="E121" s="167"/>
      <c r="F121" s="167"/>
      <c r="G121" s="167"/>
      <c r="H121" s="167"/>
      <c r="I121" s="167"/>
      <c r="J121" s="183"/>
      <c r="K121" s="184"/>
      <c r="L121" s="185" t="e">
        <f>L128</f>
        <v>#REF!</v>
      </c>
      <c r="M121" s="185" t="e">
        <f t="shared" ref="M121:O122" si="356">M128</f>
        <v>#REF!</v>
      </c>
      <c r="N121" s="185" t="e">
        <f t="shared" si="356"/>
        <v>#REF!</v>
      </c>
      <c r="O121" s="186" t="e">
        <f t="shared" si="356"/>
        <v>#REF!</v>
      </c>
      <c r="P121" s="184"/>
      <c r="Q121" s="184"/>
      <c r="R121" s="184"/>
      <c r="S121" s="168"/>
      <c r="T121" s="169"/>
      <c r="U121" s="169"/>
      <c r="V121" s="170"/>
      <c r="W121" s="170"/>
      <c r="Z121" s="172"/>
    </row>
    <row r="122" spans="1:26" s="171" customFormat="1" hidden="1">
      <c r="A122" s="165"/>
      <c r="B122" s="166"/>
      <c r="C122" s="168"/>
      <c r="D122" s="166"/>
      <c r="E122" s="173"/>
      <c r="F122" s="174"/>
      <c r="G122" s="166"/>
      <c r="H122" s="166"/>
      <c r="I122" s="168"/>
      <c r="J122" s="184"/>
      <c r="K122" s="184"/>
      <c r="L122" s="187" t="e">
        <f>L129</f>
        <v>#REF!</v>
      </c>
      <c r="M122" s="187" t="e">
        <f>M129</f>
        <v>#REF!</v>
      </c>
      <c r="N122" s="187" t="e">
        <f t="shared" si="356"/>
        <v>#REF!</v>
      </c>
      <c r="O122" s="188" t="e">
        <f t="shared" si="356"/>
        <v>#REF!</v>
      </c>
      <c r="P122" s="184"/>
      <c r="Q122" s="184"/>
      <c r="R122" s="184"/>
      <c r="S122" s="168"/>
      <c r="T122" s="169"/>
      <c r="U122" s="169"/>
      <c r="V122" s="175"/>
      <c r="W122" s="176"/>
      <c r="Z122" s="172"/>
    </row>
    <row r="123" spans="1:26" s="171" customFormat="1" hidden="1">
      <c r="A123" s="165"/>
      <c r="B123" s="166"/>
      <c r="C123" s="168"/>
      <c r="D123" s="166"/>
      <c r="E123" s="173"/>
      <c r="F123" s="174"/>
      <c r="G123" s="166"/>
      <c r="H123" s="166"/>
      <c r="I123" s="168"/>
      <c r="J123" s="184"/>
      <c r="K123" s="184"/>
      <c r="L123" s="189"/>
      <c r="M123" s="189"/>
      <c r="N123" s="189"/>
      <c r="O123" s="189"/>
      <c r="P123" s="184"/>
      <c r="Q123" s="184"/>
      <c r="R123" s="184"/>
      <c r="S123" s="168"/>
      <c r="T123" s="169"/>
      <c r="U123" s="169"/>
      <c r="V123" s="178"/>
      <c r="W123" s="179"/>
      <c r="Z123" s="172"/>
    </row>
    <row r="124" spans="1:26" s="171" customFormat="1" hidden="1">
      <c r="A124" s="165"/>
      <c r="B124" s="166"/>
      <c r="C124" s="168"/>
      <c r="D124" s="166"/>
      <c r="E124" s="173"/>
      <c r="F124" s="174"/>
      <c r="G124" s="166"/>
      <c r="H124" s="166"/>
      <c r="I124" s="168"/>
      <c r="J124" s="184"/>
      <c r="K124" s="184"/>
      <c r="L124" s="215" t="s">
        <v>136</v>
      </c>
      <c r="M124" s="216"/>
      <c r="N124" s="216"/>
      <c r="O124" s="217"/>
      <c r="P124" s="184"/>
      <c r="Q124" s="184"/>
      <c r="R124" s="184"/>
      <c r="S124" s="168"/>
      <c r="T124" s="169"/>
      <c r="U124" s="169"/>
      <c r="V124" s="175"/>
      <c r="W124" s="179"/>
      <c r="Z124" s="172"/>
    </row>
    <row r="125" spans="1:26" s="171" customFormat="1" hidden="1">
      <c r="A125" s="165"/>
      <c r="B125" s="166"/>
      <c r="C125" s="168"/>
      <c r="D125" s="166"/>
      <c r="E125" s="173"/>
      <c r="F125" s="174"/>
      <c r="G125" s="166"/>
      <c r="H125" s="166"/>
      <c r="I125" s="168"/>
      <c r="J125" s="184"/>
      <c r="K125" s="184"/>
      <c r="L125" s="190" t="e">
        <f>L131</f>
        <v>#REF!</v>
      </c>
      <c r="M125" s="191" t="e">
        <f>+M122/M121</f>
        <v>#REF!</v>
      </c>
      <c r="N125" s="192" t="e">
        <f>+N122/N121</f>
        <v>#REF!</v>
      </c>
      <c r="O125" s="193" t="e">
        <f>+O122/O121</f>
        <v>#REF!</v>
      </c>
      <c r="P125" s="184"/>
      <c r="Q125" s="184"/>
      <c r="R125" s="184"/>
      <c r="S125" s="168"/>
      <c r="T125" s="169"/>
      <c r="U125" s="169"/>
      <c r="V125" s="180"/>
      <c r="W125" s="179"/>
      <c r="Z125" s="172"/>
    </row>
    <row r="126" spans="1:26" s="171" customFormat="1" ht="12" hidden="1" customHeight="1">
      <c r="A126" s="165"/>
      <c r="B126" s="166"/>
      <c r="C126" s="168"/>
      <c r="D126" s="166"/>
      <c r="E126" s="173"/>
      <c r="F126" s="174"/>
      <c r="G126" s="166"/>
      <c r="H126" s="166"/>
      <c r="I126" s="168"/>
      <c r="J126" s="184"/>
      <c r="K126" s="184"/>
      <c r="L126" s="194" t="e">
        <f>+IF(L125&gt;0.95,"BIEN",IF(L125&gt;=0.85,"ACEPTABLE",IF(L125&lt;0.85,"PARA MEJORAR")))</f>
        <v>#REF!</v>
      </c>
      <c r="M126" s="194" t="e">
        <f t="shared" ref="M126:N126" si="357">+IF(M125&gt;0.95,"BIEN",IF(M125&gt;=0.85,"ACEPTABLE",IF(M125&lt;0.85,"PARA MEJORAR")))</f>
        <v>#REF!</v>
      </c>
      <c r="N126" s="194" t="e">
        <f t="shared" si="357"/>
        <v>#REF!</v>
      </c>
      <c r="O126" s="195" t="e">
        <f>+IF(O125&gt;0.95,"BIEN",IF(O125&gt;=0.85,"ACEPTABLE",IF(O125&lt;0.85,"PARA MEJORAR")))</f>
        <v>#REF!</v>
      </c>
      <c r="P126" s="184"/>
      <c r="Q126" s="184"/>
      <c r="R126" s="184"/>
      <c r="S126" s="168"/>
      <c r="T126" s="169"/>
      <c r="U126" s="169"/>
      <c r="V126" s="180"/>
      <c r="W126" s="179"/>
      <c r="Z126" s="172"/>
    </row>
    <row r="127" spans="1:26" s="171" customFormat="1" hidden="1">
      <c r="A127" s="165"/>
      <c r="B127" s="166"/>
      <c r="C127" s="168"/>
      <c r="D127" s="166"/>
      <c r="E127" s="173"/>
      <c r="F127" s="174"/>
      <c r="G127" s="166"/>
      <c r="H127" s="166"/>
      <c r="I127" s="168"/>
      <c r="J127" s="184"/>
      <c r="K127" s="184"/>
      <c r="L127" s="184"/>
      <c r="M127" s="184"/>
      <c r="N127" s="184"/>
      <c r="O127" s="184"/>
      <c r="P127" s="184"/>
      <c r="Q127" s="184"/>
      <c r="R127" s="184" t="s">
        <v>137</v>
      </c>
      <c r="S127" s="168"/>
      <c r="T127" s="169"/>
      <c r="U127" s="169"/>
      <c r="V127" s="175"/>
      <c r="W127" s="179"/>
      <c r="Z127" s="172"/>
    </row>
    <row r="128" spans="1:26" s="171" customFormat="1" hidden="1">
      <c r="A128" s="165"/>
      <c r="B128" s="166"/>
      <c r="C128" s="168"/>
      <c r="D128" s="166"/>
      <c r="E128" s="173"/>
      <c r="F128" s="174"/>
      <c r="G128" s="166"/>
      <c r="H128" s="166"/>
      <c r="I128" s="181"/>
      <c r="J128" s="196"/>
      <c r="K128" s="196"/>
      <c r="L128" s="196" t="e">
        <f>(I5+I7+I9+I11+I13+I15+I17+I19+I21+I23+I25+I27+I29+I31+I33+I35+I37+I39+#REF!+#REF!+I41+I43+#REF!+I45+I47+I49+I51+I53+I55+I57+#REF!+#REF!+#REF!+#REF!+I59+I61+#REF!+I63+I65+I67+#REF!+I69+I71+I73+I75+I77+I79+I81+I83+#REF!+#REF!+I85+#REF!+I87+I89+#REF!+#REF!+I91+I93+I95+#REF!+I97+I99+#REF!+#REF!+I101+I103+I105+I107+I109+I111+I113+I115+I117+I119)/74</f>
        <v>#REF!</v>
      </c>
      <c r="M128" s="196" t="e">
        <f>(J5+J7+J9+J11+J13+J15+J17+J19+J21+J23+J25+J27+J29+J31+J33+J35+J37+J39+#REF!+#REF!+J41+J43+#REF!+J45+J47+J49+J51+J53+J55+J57+#REF!+#REF!+#REF!+#REF!+J59+J61+#REF!+J63+J65+J67+#REF!+J69+J71+J73+J75+J77+J79+J81+J83+#REF!+#REF!+J85+#REF!+J87+J89+#REF!+#REF!+J91+J93+J95+#REF!+J97+J99+#REF!+#REF!+J101+J103+J105+J107+J109+J111+J113+J115+J117+J119)/74</f>
        <v>#REF!</v>
      </c>
      <c r="N128" s="196" t="e">
        <f>(K5+K7+K9+K11+K13+K15+K17+K19+K21+K23+K25+K27+K29+K31+K33+K35+K37+K39+#REF!+#REF!+K41+K43+#REF!+K45+K47+K49+K51+K53+K55+K57+#REF!+#REF!+#REF!+#REF!+K59+K61+#REF!+K63+K65+K67+#REF!+K69+K71+K73+K75+K77+K79+K81+K83+#REF!+#REF!+K85+#REF!+K87+K89+#REF!+#REF!+K91+K93+K95+#REF!+K97+K99+#REF!+#REF!+K101+K103+K105+K107+K109+K111+K113+K115+K117+K119)/74</f>
        <v>#REF!</v>
      </c>
      <c r="O128" s="196" t="e">
        <f>(L5+L7+L9+L11+L13+L15+L17+L19+L21+L23+L25+L27+L29+L31+L33+L35+L37+L39+#REF!+#REF!+L41+L43+#REF!+L45+L47+L49+L51+L53+L55+L57+#REF!+#REF!+#REF!+#REF!+L59+L61+#REF!+L63+L65+L67+#REF!+L69+L71+L73+L75+L77+L79+L81+L83+#REF!+#REF!+L85+#REF!+L87+L89+#REF!+#REF!+L91+L93+L95+#REF!+L97+L99+#REF!+#REF!+L101+L103+L105+L107+L109+L111+L113+L115+L117+L119)/74</f>
        <v>#REF!</v>
      </c>
      <c r="P128" s="196" t="e">
        <f>(M5+M7+M9+M11+M13+M15+M17+M19+M21+M23+M25+M27+M29+M31+M33+M35+M37+M39+#REF!+#REF!+M41+M43+#REF!+M45+M47+M49+M51+M53+M55+M57+#REF!+#REF!+#REF!+#REF!+M59+M61+#REF!+M63+M65+M67+#REF!+M69+M71+M73+M75+M77+M79+M81+M83+#REF!+#REF!+M85+#REF!+M87+M89+#REF!+#REF!+M91+M93+M95+#REF!+M97+M99+#REF!+#REF!+M101+M103+M105+M107+M109+M111+M113+M115+M117+M119)/74</f>
        <v>#REF!</v>
      </c>
      <c r="Q128" s="196" t="e">
        <f>(N5+N7+N9+N11+N13+N15+N17+N19+N21+N23+N25+N27+N29+N31+N33+N35+N37+N39+#REF!+#REF!+N41+N43+#REF!+N45+N47+N49+N51+N53+N55+N57+#REF!+#REF!+#REF!+#REF!+N59+N61+#REF!+N63+N65+N67+#REF!+N69+N71+N73+N75+N77+N79+N81+N83+#REF!+#REF!+N85+#REF!+N87+N89+#REF!+#REF!+N91+N93+N95+#REF!+N97+N99+#REF!+#REF!+N101+N103+N105+N107+N109+N111+N113+N115+N117+N119)/74</f>
        <v>#REF!</v>
      </c>
      <c r="R128" s="196" t="e">
        <f>(O5+O7+O9+O11+O13+O15+O17+O19+O21+O23+O25+O27+O29+O31+O33+O35+O37+O39+#REF!+#REF!+O41+O43+#REF!+O45+O47+O49+O51+O53+O55+O57+#REF!+#REF!+#REF!+#REF!+O59+O61+#REF!+O63+O65+O67+#REF!+O69+O71+O73+O75+O77+O79+O81+O83+#REF!+#REF!+O85+#REF!+O87+O89+#REF!+O91+O93+O95+#REF!+O97+O99+#REF!+#REF!+O101+O103+O105+O107+O109+O111+O113+O115+O117+O119)/74</f>
        <v>#REF!</v>
      </c>
      <c r="S128" s="168"/>
      <c r="T128" s="169"/>
      <c r="U128" s="169"/>
      <c r="V128" s="182"/>
      <c r="W128" s="179"/>
      <c r="Z128" s="172"/>
    </row>
    <row r="129" spans="1:27" s="171" customFormat="1" hidden="1">
      <c r="A129" s="165"/>
      <c r="B129" s="166"/>
      <c r="C129" s="168"/>
      <c r="D129" s="166"/>
      <c r="E129" s="173"/>
      <c r="F129" s="174"/>
      <c r="G129" s="166"/>
      <c r="H129" s="166"/>
      <c r="I129" s="168"/>
      <c r="J129" s="184"/>
      <c r="K129" s="184"/>
      <c r="L129" s="196" t="e">
        <f>(I6+I8+I10+I12+I14+I16+I18+I20+I22+I24+I26+I28+I30+I32+I34+I36+I38+I40+#REF!+#REF!+I42+I44+#REF!+I46+I48+I50+I52+I54+I56+I58+#REF!+#REF!+#REF!+#REF!+I60+I62+#REF!+I64+I66+I68+#REF!+I70+I72+I74+I76+I78+I80+I82+I84+#REF!+#REF!+I86+#REF!+I88+I90+#REF!+#REF!+I92+I94+I96+#REF!+I98+I100+#REF!+#REF!+I102+I104+I106+I108+I110+I112+I114+I116+I118+I120)/74</f>
        <v>#REF!</v>
      </c>
      <c r="M129" s="196" t="e">
        <f>(J6+J8+J10+J12+J14+J16+J18+J20+J22+J24+J26+J28+J30+J32+J34+J36+J38+J40+#REF!+#REF!+J42+J44+#REF!+J46+J48+J50+J52+J54+J56+J58+#REF!+#REF!+#REF!+#REF!+J60+J62+#REF!+J64+J66+J68+#REF!+J70+J72+J74+J76+J78+J80+J82+J84+#REF!+#REF!+J86+#REF!+J88+J90+#REF!+#REF!+J92+J94+J96+#REF!+J98+J100+#REF!+#REF!+J102+J104+J106+J108+J110+J112+J114+J116+J118+J120)/74</f>
        <v>#REF!</v>
      </c>
      <c r="N129" s="196" t="e">
        <f>(K6+K8+K10+K12+K14+K16+K18+K20+K22+K24+K26+K28+K30+K32+K34+K36+K38+K40+#REF!+#REF!+K42+K44+#REF!+K46+K48+K50+K52+K54+K56+K58+#REF!+#REF!+#REF!+#REF!+K60+K62+#REF!+K64+K66+K68+#REF!+K70+K72+K74+K76+K78+K80+K82+K84+#REF!+#REF!+K86+#REF!+K88+K90+#REF!+#REF!+K92+K94+K96+#REF!+K98+K100+#REF!+#REF!+K102+K104+K106+K108+K110+K112+K114+K116+K118+K120)/74</f>
        <v>#REF!</v>
      </c>
      <c r="O129" s="196" t="e">
        <f>(L6+L8+L10+L12+L14+L16+L18+L20+L22+L24+L26+L28+L30+L32+L34+L36+L38+L40+#REF!+#REF!+L42+L44+#REF!+L46+L48+L50+L52+L54+L56+L58+#REF!+#REF!+#REF!+#REF!+L60+L62+#REF!+L64+L66+L68+#REF!+L70+L72+L74+L76+L78+L80+L82+L84+#REF!+#REF!+L86+#REF!+L88+L90+#REF!+#REF!+L92+L94+L96+#REF!+L98+L100+#REF!+#REF!+L102+L104+L106+L108+L110+L112+L114+L116+L118+L120)/74</f>
        <v>#REF!</v>
      </c>
      <c r="P129" s="196" t="e">
        <f>(M6+M8+M10+M12+M14+M16+M18+M20+M22+M24+M26+M28+M30+M32+M34+M36+M38+M40+#REF!+#REF!+M42+M44+#REF!+M46+M48+M50+M52+M54+M56+M58+#REF!+#REF!+#REF!+#REF!+M60+M62+#REF!+M64+M66+M68+#REF!+M70+M72+M74+M76+M78+M80+M82+M84+#REF!+#REF!+M86+#REF!+M88+M90+#REF!+#REF!+M92+M94+M96+#REF!+M98+M100+#REF!+#REF!+M102+M104+M106+M108+M110+M112+M114+M116+M118+M120)/74</f>
        <v>#REF!</v>
      </c>
      <c r="Q129" s="196" t="e">
        <f>(N6+N8+N10+N12+N14+N16+N18+N20+N22+N24+N26+N28+N30+N32+N34+N36+N38+N40+#REF!+#REF!+N42+N44+#REF!+N46+N48+N50+N52+N54+N56+N58+#REF!+#REF!+#REF!+#REF!+N60+N62+#REF!+N64+N66+N68+#REF!+N70+N72+N74+N76+N78+N80+N82+N84+#REF!+#REF!+N86+#REF!+N88+N90+#REF!+#REF!+N92+N94+N96+#REF!+N98+N100+#REF!+#REF!+N102+N104+N106+N108+N110+N112+N114+N116+N118+N120)/74</f>
        <v>#REF!</v>
      </c>
      <c r="R129" s="196" t="e">
        <f>(O6+O8+O10+O12+O14+O16+O18+O20+O22+O24+O26+O28+O30+O32+O34+O36+O38+O40+#REF!+#REF!+O42+O44+#REF!+O46+O48+O50+O52+O54+O56+O58+#REF!+#REF!+#REF!+#REF!+O60+O62+#REF!+O64+O66+O68+#REF!+O70+O72+O74+O76+O78+O80+O82+O84+#REF!+#REF!+O86+#REF!+O88+#REF!+#REF!+O92+O94+O96+#REF!+O98+O100+#REF!+#REF!+O102+O104+O106+O108+O110+O112+O114+O116+O118+O120)/74</f>
        <v>#REF!</v>
      </c>
      <c r="S129" s="168"/>
      <c r="T129" s="169"/>
      <c r="U129" s="169"/>
      <c r="V129" s="180"/>
      <c r="W129" s="179"/>
      <c r="Z129" s="172"/>
    </row>
    <row r="130" spans="1:27" s="171" customFormat="1" hidden="1">
      <c r="A130" s="165"/>
      <c r="B130" s="166"/>
      <c r="C130" s="168"/>
      <c r="D130" s="166"/>
      <c r="E130" s="173"/>
      <c r="F130" s="174"/>
      <c r="G130" s="166"/>
      <c r="H130" s="166"/>
      <c r="I130" s="168"/>
      <c r="J130" s="184"/>
      <c r="K130" s="184"/>
      <c r="L130" s="196" t="e">
        <f>L128-L129</f>
        <v>#REF!</v>
      </c>
      <c r="M130" s="196" t="e">
        <f>M128-M129</f>
        <v>#REF!</v>
      </c>
      <c r="N130" s="184"/>
      <c r="O130" s="184"/>
      <c r="P130" s="184"/>
      <c r="Q130" s="184"/>
      <c r="R130" s="184"/>
      <c r="S130" s="168"/>
      <c r="T130" s="169"/>
      <c r="U130" s="169"/>
      <c r="V130" s="180"/>
      <c r="W130" s="179"/>
      <c r="Z130" s="172"/>
    </row>
    <row r="131" spans="1:27" s="171" customFormat="1" hidden="1">
      <c r="A131" s="165"/>
      <c r="B131" s="168"/>
      <c r="C131" s="168"/>
      <c r="D131" s="166"/>
      <c r="E131" s="173"/>
      <c r="F131" s="174"/>
      <c r="G131" s="166"/>
      <c r="H131" s="166"/>
      <c r="I131" s="168"/>
      <c r="J131" s="184"/>
      <c r="K131" s="184"/>
      <c r="L131" s="197" t="e">
        <f>+L129/L128</f>
        <v>#REF!</v>
      </c>
      <c r="M131" s="197"/>
      <c r="N131" s="197" t="e">
        <f t="shared" ref="N131" si="358">+N129/N128</f>
        <v>#REF!</v>
      </c>
      <c r="O131" s="197" t="e">
        <f>+O129/O128</f>
        <v>#REF!</v>
      </c>
      <c r="P131" s="197" t="e">
        <f t="shared" ref="P131:R131" si="359">+P129/P128</f>
        <v>#REF!</v>
      </c>
      <c r="Q131" s="197" t="e">
        <f t="shared" si="359"/>
        <v>#REF!</v>
      </c>
      <c r="R131" s="197" t="e">
        <f t="shared" si="359"/>
        <v>#REF!</v>
      </c>
      <c r="S131" s="168"/>
      <c r="T131" s="169"/>
      <c r="U131" s="169"/>
      <c r="V131" s="180"/>
      <c r="W131" s="179"/>
      <c r="Z131" s="172"/>
    </row>
    <row r="132" spans="1:27" s="171" customFormat="1" hidden="1">
      <c r="A132" s="165"/>
      <c r="B132" s="168"/>
      <c r="C132" s="168"/>
      <c r="D132" s="166"/>
      <c r="E132" s="173"/>
      <c r="F132" s="174"/>
      <c r="G132" s="166"/>
      <c r="H132" s="166"/>
      <c r="I132" s="168"/>
      <c r="J132" s="184"/>
      <c r="K132" s="184"/>
      <c r="L132" s="184"/>
      <c r="M132" s="196" t="e">
        <f>M122/M121</f>
        <v>#REF!</v>
      </c>
      <c r="N132" s="184"/>
      <c r="O132" s="184"/>
      <c r="P132" s="184"/>
      <c r="Q132" s="184"/>
      <c r="R132" s="184"/>
      <c r="S132" s="168"/>
      <c r="T132" s="169"/>
      <c r="U132" s="169"/>
      <c r="V132" s="180"/>
      <c r="W132" s="179"/>
      <c r="Z132" s="172"/>
    </row>
    <row r="133" spans="1:27" s="171" customFormat="1" hidden="1">
      <c r="A133" s="165"/>
      <c r="B133" s="168"/>
      <c r="C133" s="168"/>
      <c r="D133" s="166"/>
      <c r="E133" s="173"/>
      <c r="F133" s="174"/>
      <c r="G133" s="166"/>
      <c r="H133" s="166"/>
      <c r="I133" s="168"/>
      <c r="J133" s="184"/>
      <c r="K133" s="184"/>
      <c r="L133" s="184"/>
      <c r="M133" s="184"/>
      <c r="N133" s="184"/>
      <c r="O133" s="184"/>
      <c r="P133" s="184"/>
      <c r="Q133" s="184"/>
      <c r="R133" s="184"/>
      <c r="S133" s="168"/>
      <c r="T133" s="169"/>
      <c r="U133" s="169"/>
      <c r="V133" s="180"/>
      <c r="W133" s="179"/>
      <c r="Z133" s="172"/>
    </row>
    <row r="134" spans="1:27" s="171" customFormat="1" hidden="1">
      <c r="A134" s="165"/>
      <c r="B134" s="168"/>
      <c r="C134" s="168"/>
      <c r="D134" s="166"/>
      <c r="E134" s="173"/>
      <c r="F134" s="174"/>
      <c r="G134" s="166"/>
      <c r="H134" s="166"/>
      <c r="I134" s="168"/>
      <c r="J134" s="184"/>
      <c r="K134" s="184"/>
      <c r="L134" s="184"/>
      <c r="M134" s="184"/>
      <c r="N134" s="184"/>
      <c r="O134" s="184"/>
      <c r="P134" s="184"/>
      <c r="Q134" s="184"/>
      <c r="R134" s="184"/>
      <c r="S134" s="168"/>
      <c r="T134" s="169"/>
      <c r="U134" s="169"/>
      <c r="V134" s="180"/>
      <c r="W134" s="179"/>
      <c r="Z134" s="172"/>
    </row>
    <row r="135" spans="1:27" s="171" customFormat="1" hidden="1">
      <c r="A135" s="165"/>
      <c r="B135" s="168"/>
      <c r="C135" s="168"/>
      <c r="D135" s="166"/>
      <c r="E135" s="173"/>
      <c r="F135" s="174"/>
      <c r="G135" s="166"/>
      <c r="H135" s="166"/>
      <c r="I135" s="168"/>
      <c r="J135" s="196" t="s">
        <v>138</v>
      </c>
      <c r="K135" s="196" t="s">
        <v>139</v>
      </c>
      <c r="L135" s="184" t="s">
        <v>140</v>
      </c>
      <c r="M135" s="196" t="s">
        <v>141</v>
      </c>
      <c r="N135" s="184" t="s">
        <v>142</v>
      </c>
      <c r="O135" s="196" t="s">
        <v>143</v>
      </c>
      <c r="P135" s="184"/>
      <c r="Q135" s="184"/>
      <c r="R135" s="184"/>
      <c r="S135" s="168"/>
      <c r="T135" s="169"/>
      <c r="U135" s="169"/>
      <c r="V135" s="180"/>
      <c r="W135" s="179"/>
      <c r="Z135" s="172"/>
      <c r="AA135" s="172"/>
    </row>
    <row r="136" spans="1:27" s="171" customFormat="1" hidden="1">
      <c r="A136" s="165"/>
      <c r="B136" s="168"/>
      <c r="C136" s="168"/>
      <c r="D136" s="166"/>
      <c r="E136" s="173"/>
      <c r="F136" s="174"/>
      <c r="G136" s="166"/>
      <c r="H136" s="166"/>
      <c r="I136" s="177"/>
      <c r="J136" s="196" t="e">
        <f>L121</f>
        <v>#REF!</v>
      </c>
      <c r="K136" s="198" t="e">
        <f>L122</f>
        <v>#REF!</v>
      </c>
      <c r="L136" s="196" t="e">
        <f>M121</f>
        <v>#REF!</v>
      </c>
      <c r="M136" s="198" t="e">
        <f>M122</f>
        <v>#REF!</v>
      </c>
      <c r="N136" s="196" t="e">
        <f>N121</f>
        <v>#REF!</v>
      </c>
      <c r="O136" s="196" t="e">
        <f>N122</f>
        <v>#REF!</v>
      </c>
      <c r="P136" s="184"/>
      <c r="Q136" s="184"/>
      <c r="R136" s="184"/>
      <c r="S136" s="168"/>
      <c r="T136" s="169"/>
      <c r="U136" s="169"/>
      <c r="V136" s="180"/>
      <c r="W136" s="179"/>
      <c r="Z136" s="172"/>
      <c r="AA136" s="172"/>
    </row>
    <row r="137" spans="1:27" s="171" customFormat="1" hidden="1">
      <c r="A137" s="165"/>
      <c r="B137" s="168"/>
      <c r="C137" s="168"/>
      <c r="D137" s="166"/>
      <c r="E137" s="173"/>
      <c r="F137" s="174"/>
      <c r="G137" s="166"/>
      <c r="H137" s="166"/>
      <c r="I137" s="168"/>
      <c r="J137" s="184"/>
      <c r="K137" s="184"/>
      <c r="L137" s="184"/>
      <c r="M137" s="184"/>
      <c r="N137" s="184"/>
      <c r="O137" s="184"/>
      <c r="P137" s="184"/>
      <c r="Q137" s="184"/>
      <c r="R137" s="184"/>
      <c r="S137" s="168"/>
      <c r="T137" s="169"/>
      <c r="U137" s="169"/>
      <c r="V137" s="180"/>
      <c r="W137" s="179"/>
      <c r="Z137" s="172"/>
      <c r="AA137" s="172"/>
    </row>
    <row r="138" spans="1:27" hidden="1">
      <c r="J138" s="199"/>
      <c r="K138" s="199"/>
      <c r="L138" s="199"/>
      <c r="M138" s="199"/>
      <c r="N138" s="199"/>
      <c r="O138" s="199"/>
      <c r="P138" s="199"/>
      <c r="Q138" s="199"/>
      <c r="R138" s="199"/>
      <c r="AA138" s="101"/>
    </row>
    <row r="139" spans="1:27">
      <c r="AA139" s="101"/>
    </row>
    <row r="140" spans="1:27">
      <c r="AA140" s="101"/>
    </row>
    <row r="141" spans="1:27">
      <c r="T141" s="142"/>
      <c r="U141" s="143"/>
      <c r="AA141" s="101"/>
    </row>
    <row r="142" spans="1:27">
      <c r="T142" s="144"/>
      <c r="W142" s="98"/>
      <c r="Y142" s="104"/>
      <c r="AA142" s="101"/>
    </row>
    <row r="143" spans="1:27">
      <c r="T143" s="145"/>
      <c r="U143" s="106" t="s">
        <v>144</v>
      </c>
      <c r="V143" s="107">
        <v>1</v>
      </c>
      <c r="W143" s="98"/>
      <c r="Y143" s="104"/>
      <c r="AA143" s="101"/>
    </row>
    <row r="144" spans="1:27">
      <c r="T144" s="145"/>
      <c r="U144" s="109" t="s">
        <v>145</v>
      </c>
      <c r="V144" s="109">
        <v>10</v>
      </c>
      <c r="W144" s="96"/>
      <c r="Y144" s="96"/>
      <c r="AA144" s="101"/>
    </row>
    <row r="145" spans="19:27">
      <c r="T145" s="145"/>
      <c r="U145" s="110" t="s">
        <v>25</v>
      </c>
      <c r="V145" s="110">
        <v>8</v>
      </c>
      <c r="W145" s="96"/>
      <c r="Y145" s="96"/>
      <c r="AA145" s="101"/>
    </row>
    <row r="146" spans="19:27">
      <c r="T146" s="145"/>
      <c r="U146" s="111" t="s">
        <v>146</v>
      </c>
      <c r="V146" s="111">
        <v>8</v>
      </c>
      <c r="W146" s="95"/>
      <c r="X146" s="95">
        <v>8</v>
      </c>
      <c r="Y146" s="102"/>
      <c r="AA146" s="101"/>
    </row>
    <row r="147" spans="19:27">
      <c r="S147" s="149"/>
      <c r="T147" s="145"/>
      <c r="U147" s="95" t="s">
        <v>147</v>
      </c>
      <c r="V147" s="95">
        <v>8</v>
      </c>
      <c r="W147" s="95"/>
      <c r="X147" s="95"/>
      <c r="Y147" s="102"/>
      <c r="AA147" s="101"/>
    </row>
    <row r="148" spans="19:27">
      <c r="S148" s="147"/>
      <c r="T148" s="145"/>
      <c r="U148" s="113" t="s">
        <v>148</v>
      </c>
      <c r="V148" s="113">
        <v>6</v>
      </c>
      <c r="W148" s="95"/>
      <c r="X148" s="95">
        <v>8</v>
      </c>
      <c r="Y148" s="102"/>
      <c r="AA148" s="101"/>
    </row>
    <row r="149" spans="19:27">
      <c r="T149" s="145"/>
      <c r="U149" s="113" t="s">
        <v>149</v>
      </c>
      <c r="V149" s="113">
        <v>6</v>
      </c>
      <c r="W149" s="95"/>
      <c r="X149" s="95"/>
      <c r="Y149" s="102"/>
      <c r="AA149" s="101"/>
    </row>
    <row r="150" spans="19:27">
      <c r="T150" s="145"/>
      <c r="U150" s="108" t="s">
        <v>85</v>
      </c>
      <c r="V150" s="108">
        <v>5</v>
      </c>
      <c r="W150" s="95"/>
      <c r="X150" s="95"/>
      <c r="Y150" s="102"/>
      <c r="AA150" s="101"/>
    </row>
    <row r="151" spans="19:27">
      <c r="T151" s="145"/>
      <c r="U151" s="98" t="s">
        <v>150</v>
      </c>
      <c r="V151" s="98">
        <v>6</v>
      </c>
      <c r="W151" s="46"/>
      <c r="X151" s="97">
        <v>6</v>
      </c>
      <c r="Y151" s="103"/>
      <c r="AA151" s="101"/>
    </row>
    <row r="152" spans="19:27">
      <c r="T152" s="145"/>
      <c r="U152" s="112" t="s">
        <v>151</v>
      </c>
      <c r="V152" s="112">
        <v>4</v>
      </c>
      <c r="W152" s="97"/>
      <c r="X152" s="97">
        <v>6</v>
      </c>
      <c r="Y152" s="103"/>
      <c r="AA152" s="101"/>
    </row>
    <row r="153" spans="19:27">
      <c r="T153" s="145"/>
      <c r="U153" s="106" t="s">
        <v>152</v>
      </c>
      <c r="V153" s="107">
        <v>4</v>
      </c>
      <c r="W153" s="100"/>
      <c r="Y153" s="100"/>
      <c r="AA153" s="101"/>
    </row>
    <row r="154" spans="19:27">
      <c r="T154" s="145"/>
      <c r="U154" s="136" t="s">
        <v>153</v>
      </c>
      <c r="V154" s="136">
        <v>3</v>
      </c>
      <c r="W154" s="98"/>
      <c r="Y154" s="104"/>
      <c r="AA154" s="101"/>
    </row>
    <row r="155" spans="19:27">
      <c r="T155" s="145"/>
      <c r="U155" s="106" t="s">
        <v>154</v>
      </c>
      <c r="V155" s="107">
        <v>3</v>
      </c>
      <c r="W155" s="46"/>
      <c r="Y155" s="99"/>
      <c r="AA155" s="101"/>
    </row>
    <row r="156" spans="19:27">
      <c r="T156" s="145"/>
      <c r="U156" s="106" t="s">
        <v>128</v>
      </c>
      <c r="V156" s="107">
        <v>1</v>
      </c>
      <c r="W156" s="46"/>
      <c r="Y156" s="101"/>
      <c r="AA156" s="101"/>
    </row>
    <row r="157" spans="19:27">
      <c r="T157" s="145"/>
      <c r="V157" s="47">
        <f>SUBTOTAL(9,V143:V156)</f>
        <v>73</v>
      </c>
      <c r="Y157" s="105"/>
    </row>
    <row r="158" spans="19:27">
      <c r="T158" s="145"/>
      <c r="U158" s="146"/>
      <c r="V158" s="47">
        <v>73</v>
      </c>
    </row>
    <row r="159" spans="19:27">
      <c r="T159" s="147"/>
      <c r="U159" s="148"/>
    </row>
    <row r="160" spans="19:27">
      <c r="U160" s="140"/>
      <c r="W160" s="137"/>
    </row>
    <row r="161" spans="21:23">
      <c r="U161" s="141"/>
      <c r="W161" s="138"/>
    </row>
    <row r="162" spans="21:23">
      <c r="V162" s="139"/>
    </row>
    <row r="164" spans="21:23">
      <c r="V164" s="139"/>
    </row>
  </sheetData>
  <protectedRanges>
    <protectedRange sqref="D19:D20" name="Rango2" securityDescriptor="O:WDG:WDD:(D;;CC;;;AC)"/>
    <protectedRange sqref="D21:D22" name="Rango2_1" securityDescriptor="O:WDG:WDD:(D;;CC;;;AC)"/>
    <protectedRange sqref="F11:F15 F17:F20" name="Rango2_2" securityDescriptor="O:WDG:WDD:(D;;CC;;;AC)"/>
  </protectedRanges>
  <autoFilter ref="A4:Y131" xr:uid="{9161CB7F-4724-4357-98FA-A7B44CA378DB}">
    <filterColumn colId="6" showButton="0"/>
  </autoFilter>
  <sortState xmlns:xlrd2="http://schemas.microsoft.com/office/spreadsheetml/2017/richdata2" ref="Z140:AB159">
    <sortCondition sortBy="cellColor" ref="Z140:Z159" dxfId="0"/>
  </sortState>
  <mergeCells count="430">
    <mergeCell ref="G7:G8"/>
    <mergeCell ref="U7:U8"/>
    <mergeCell ref="V7:V8"/>
    <mergeCell ref="X7:X8"/>
    <mergeCell ref="P5:P8"/>
    <mergeCell ref="Q5:Q8"/>
    <mergeCell ref="R5:R8"/>
    <mergeCell ref="S5:S8"/>
    <mergeCell ref="T5:T22"/>
    <mergeCell ref="U5:U6"/>
    <mergeCell ref="Q9:Q12"/>
    <mergeCell ref="R9:R12"/>
    <mergeCell ref="U21:U22"/>
    <mergeCell ref="V9:V10"/>
    <mergeCell ref="X9:X16"/>
    <mergeCell ref="X17:X18"/>
    <mergeCell ref="U11:U12"/>
    <mergeCell ref="V11:V12"/>
    <mergeCell ref="V31:V32"/>
    <mergeCell ref="X31:X34"/>
    <mergeCell ref="U13:U14"/>
    <mergeCell ref="E19:E20"/>
    <mergeCell ref="G19:G20"/>
    <mergeCell ref="W89:W90"/>
    <mergeCell ref="X59:X62"/>
    <mergeCell ref="X85:X86"/>
    <mergeCell ref="X87:X90"/>
    <mergeCell ref="X91:X96"/>
    <mergeCell ref="X97:X100"/>
    <mergeCell ref="X71:X76"/>
    <mergeCell ref="X111:X116"/>
    <mergeCell ref="X77:X84"/>
    <mergeCell ref="X67:X70"/>
    <mergeCell ref="X65:X66"/>
    <mergeCell ref="X63:X64"/>
    <mergeCell ref="X101:X110"/>
    <mergeCell ref="X45:X48"/>
    <mergeCell ref="U9:U10"/>
    <mergeCell ref="S13:S18"/>
    <mergeCell ref="U59:U60"/>
    <mergeCell ref="V59:V60"/>
    <mergeCell ref="A5:A120"/>
    <mergeCell ref="B5:B22"/>
    <mergeCell ref="C5:C8"/>
    <mergeCell ref="E5:E6"/>
    <mergeCell ref="G5:G6"/>
    <mergeCell ref="C9:C12"/>
    <mergeCell ref="E9:E10"/>
    <mergeCell ref="G9:G10"/>
    <mergeCell ref="E7:E8"/>
    <mergeCell ref="C13:C18"/>
    <mergeCell ref="E13:E14"/>
    <mergeCell ref="F17:F18"/>
    <mergeCell ref="F21:F22"/>
    <mergeCell ref="F27:F28"/>
    <mergeCell ref="F55:F56"/>
    <mergeCell ref="F83:F84"/>
    <mergeCell ref="E17:E18"/>
    <mergeCell ref="G17:G18"/>
    <mergeCell ref="E11:E12"/>
    <mergeCell ref="G11:G12"/>
    <mergeCell ref="U15:U16"/>
    <mergeCell ref="G13:G14"/>
    <mergeCell ref="F19:F20"/>
    <mergeCell ref="F35:F36"/>
    <mergeCell ref="F37:F38"/>
    <mergeCell ref="F33:F34"/>
    <mergeCell ref="F31:F32"/>
    <mergeCell ref="D2:X2"/>
    <mergeCell ref="G4:H4"/>
    <mergeCell ref="P9:P12"/>
    <mergeCell ref="V5:V6"/>
    <mergeCell ref="X5:X6"/>
    <mergeCell ref="U17:U18"/>
    <mergeCell ref="V17:V18"/>
    <mergeCell ref="V13:V14"/>
    <mergeCell ref="V15:V16"/>
    <mergeCell ref="F9:F10"/>
    <mergeCell ref="D5:D22"/>
    <mergeCell ref="X19:X22"/>
    <mergeCell ref="E21:E22"/>
    <mergeCell ref="Q13:Q18"/>
    <mergeCell ref="R13:R18"/>
    <mergeCell ref="S9:S12"/>
    <mergeCell ref="C19:C22"/>
    <mergeCell ref="E25:E26"/>
    <mergeCell ref="E15:E16"/>
    <mergeCell ref="G15:G16"/>
    <mergeCell ref="F7:F8"/>
    <mergeCell ref="P13:P18"/>
    <mergeCell ref="F15:F16"/>
    <mergeCell ref="F13:F14"/>
    <mergeCell ref="X27:X28"/>
    <mergeCell ref="U25:U26"/>
    <mergeCell ref="V25:V26"/>
    <mergeCell ref="S23:S30"/>
    <mergeCell ref="T23:T30"/>
    <mergeCell ref="U23:U24"/>
    <mergeCell ref="V23:V24"/>
    <mergeCell ref="G29:G30"/>
    <mergeCell ref="U29:U30"/>
    <mergeCell ref="V29:V30"/>
    <mergeCell ref="G25:G26"/>
    <mergeCell ref="X23:X24"/>
    <mergeCell ref="X25:X26"/>
    <mergeCell ref="U27:U28"/>
    <mergeCell ref="V27:V28"/>
    <mergeCell ref="X29:X30"/>
    <mergeCell ref="B23:B30"/>
    <mergeCell ref="C23:C30"/>
    <mergeCell ref="E23:E24"/>
    <mergeCell ref="G23:G24"/>
    <mergeCell ref="P23:P30"/>
    <mergeCell ref="Q23:Q30"/>
    <mergeCell ref="R23:R30"/>
    <mergeCell ref="G27:G28"/>
    <mergeCell ref="F25:F26"/>
    <mergeCell ref="D23:D30"/>
    <mergeCell ref="E29:E30"/>
    <mergeCell ref="E27:E28"/>
    <mergeCell ref="F39:F40"/>
    <mergeCell ref="P19:P22"/>
    <mergeCell ref="Q19:Q22"/>
    <mergeCell ref="V21:V22"/>
    <mergeCell ref="R19:R22"/>
    <mergeCell ref="S19:S22"/>
    <mergeCell ref="U19:U20"/>
    <mergeCell ref="V19:V20"/>
    <mergeCell ref="G21:G22"/>
    <mergeCell ref="X41:X44"/>
    <mergeCell ref="X35:X40"/>
    <mergeCell ref="E37:E38"/>
    <mergeCell ref="G37:G38"/>
    <mergeCell ref="U37:U38"/>
    <mergeCell ref="V37:V38"/>
    <mergeCell ref="E39:E40"/>
    <mergeCell ref="E35:E36"/>
    <mergeCell ref="G35:G36"/>
    <mergeCell ref="G39:G40"/>
    <mergeCell ref="U39:U40"/>
    <mergeCell ref="V41:V42"/>
    <mergeCell ref="E43:E44"/>
    <mergeCell ref="V35:V36"/>
    <mergeCell ref="P41:P48"/>
    <mergeCell ref="Q41:Q48"/>
    <mergeCell ref="R41:R48"/>
    <mergeCell ref="S41:S48"/>
    <mergeCell ref="P31:P40"/>
    <mergeCell ref="Q31:Q40"/>
    <mergeCell ref="R31:R40"/>
    <mergeCell ref="S31:S40"/>
    <mergeCell ref="T31:T50"/>
    <mergeCell ref="U31:U32"/>
    <mergeCell ref="F41:F42"/>
    <mergeCell ref="D31:D50"/>
    <mergeCell ref="C31:C40"/>
    <mergeCell ref="G47:G48"/>
    <mergeCell ref="U47:U48"/>
    <mergeCell ref="V47:V48"/>
    <mergeCell ref="E45:E46"/>
    <mergeCell ref="G45:G46"/>
    <mergeCell ref="U45:U46"/>
    <mergeCell ref="V45:V46"/>
    <mergeCell ref="E47:E48"/>
    <mergeCell ref="V43:V44"/>
    <mergeCell ref="V39:V40"/>
    <mergeCell ref="E33:E34"/>
    <mergeCell ref="G33:G34"/>
    <mergeCell ref="U33:U34"/>
    <mergeCell ref="V33:V34"/>
    <mergeCell ref="E31:E32"/>
    <mergeCell ref="G31:G32"/>
    <mergeCell ref="U35:U36"/>
    <mergeCell ref="U41:U42"/>
    <mergeCell ref="R49:R50"/>
    <mergeCell ref="G43:G44"/>
    <mergeCell ref="U43:U44"/>
    <mergeCell ref="P51:P56"/>
    <mergeCell ref="V57:V58"/>
    <mergeCell ref="B31:B50"/>
    <mergeCell ref="G55:G56"/>
    <mergeCell ref="C57:C60"/>
    <mergeCell ref="E57:E58"/>
    <mergeCell ref="G57:G58"/>
    <mergeCell ref="P57:P60"/>
    <mergeCell ref="E55:E56"/>
    <mergeCell ref="C49:C50"/>
    <mergeCell ref="E49:E50"/>
    <mergeCell ref="G49:G50"/>
    <mergeCell ref="P49:P50"/>
    <mergeCell ref="F53:F54"/>
    <mergeCell ref="F51:F52"/>
    <mergeCell ref="F47:F48"/>
    <mergeCell ref="C41:C48"/>
    <mergeCell ref="E41:E42"/>
    <mergeCell ref="G41:G42"/>
    <mergeCell ref="B51:B66"/>
    <mergeCell ref="C51:C56"/>
    <mergeCell ref="E51:E52"/>
    <mergeCell ref="G51:G52"/>
    <mergeCell ref="F43:F44"/>
    <mergeCell ref="X49:X50"/>
    <mergeCell ref="U55:U56"/>
    <mergeCell ref="V55:V56"/>
    <mergeCell ref="Q51:Q56"/>
    <mergeCell ref="R51:R56"/>
    <mergeCell ref="S51:S56"/>
    <mergeCell ref="Q49:Q50"/>
    <mergeCell ref="U49:U50"/>
    <mergeCell ref="V49:V50"/>
    <mergeCell ref="S49:S50"/>
    <mergeCell ref="V51:V52"/>
    <mergeCell ref="X51:X58"/>
    <mergeCell ref="V53:V54"/>
    <mergeCell ref="C61:C64"/>
    <mergeCell ref="E61:E62"/>
    <mergeCell ref="G61:G62"/>
    <mergeCell ref="P61:P64"/>
    <mergeCell ref="Q57:Q60"/>
    <mergeCell ref="R57:R60"/>
    <mergeCell ref="S57:S60"/>
    <mergeCell ref="U61:U62"/>
    <mergeCell ref="T51:T66"/>
    <mergeCell ref="U51:U52"/>
    <mergeCell ref="Q65:Q66"/>
    <mergeCell ref="R65:R66"/>
    <mergeCell ref="C65:C66"/>
    <mergeCell ref="E65:E66"/>
    <mergeCell ref="G65:G66"/>
    <mergeCell ref="P65:P66"/>
    <mergeCell ref="E63:E64"/>
    <mergeCell ref="U63:U64"/>
    <mergeCell ref="D51:D66"/>
    <mergeCell ref="U57:U58"/>
    <mergeCell ref="E53:E54"/>
    <mergeCell ref="G53:G54"/>
    <mergeCell ref="U53:U54"/>
    <mergeCell ref="F57:F58"/>
    <mergeCell ref="R61:R64"/>
    <mergeCell ref="S61:S64"/>
    <mergeCell ref="V61:V62"/>
    <mergeCell ref="G63:G64"/>
    <mergeCell ref="E59:E60"/>
    <mergeCell ref="G59:G60"/>
    <mergeCell ref="S65:S66"/>
    <mergeCell ref="U65:U66"/>
    <mergeCell ref="V65:V66"/>
    <mergeCell ref="B67:B100"/>
    <mergeCell ref="C67:C90"/>
    <mergeCell ref="E67:E68"/>
    <mergeCell ref="G67:G68"/>
    <mergeCell ref="E69:E70"/>
    <mergeCell ref="G69:G70"/>
    <mergeCell ref="G75:G76"/>
    <mergeCell ref="C91:C96"/>
    <mergeCell ref="C99:C100"/>
    <mergeCell ref="C97:C98"/>
    <mergeCell ref="E97:E98"/>
    <mergeCell ref="E93:E94"/>
    <mergeCell ref="G93:G94"/>
    <mergeCell ref="G81:G82"/>
    <mergeCell ref="E71:E72"/>
    <mergeCell ref="G71:G72"/>
    <mergeCell ref="E91:E92"/>
    <mergeCell ref="F77:F78"/>
    <mergeCell ref="G91:G92"/>
    <mergeCell ref="G83:G84"/>
    <mergeCell ref="D67:D100"/>
    <mergeCell ref="E73:E74"/>
    <mergeCell ref="G73:G74"/>
    <mergeCell ref="U73:U74"/>
    <mergeCell ref="U83:U84"/>
    <mergeCell ref="G85:G86"/>
    <mergeCell ref="G87:G88"/>
    <mergeCell ref="U87:U88"/>
    <mergeCell ref="V87:V88"/>
    <mergeCell ref="E85:E86"/>
    <mergeCell ref="P67:P90"/>
    <mergeCell ref="Q67:Q90"/>
    <mergeCell ref="R67:R90"/>
    <mergeCell ref="S67:S90"/>
    <mergeCell ref="T67:T100"/>
    <mergeCell ref="U67:U68"/>
    <mergeCell ref="U69:U70"/>
    <mergeCell ref="U75:U76"/>
    <mergeCell ref="Q91:Q96"/>
    <mergeCell ref="U81:U82"/>
    <mergeCell ref="U71:U72"/>
    <mergeCell ref="P91:P96"/>
    <mergeCell ref="U95:U96"/>
    <mergeCell ref="S91:S96"/>
    <mergeCell ref="U91:U92"/>
    <mergeCell ref="E81:E82"/>
    <mergeCell ref="V81:V82"/>
    <mergeCell ref="E83:E84"/>
    <mergeCell ref="E79:E80"/>
    <mergeCell ref="G79:G80"/>
    <mergeCell ref="U79:U80"/>
    <mergeCell ref="F79:F80"/>
    <mergeCell ref="F81:F82"/>
    <mergeCell ref="V75:V76"/>
    <mergeCell ref="E77:E78"/>
    <mergeCell ref="G77:G78"/>
    <mergeCell ref="U77:U78"/>
    <mergeCell ref="V77:V78"/>
    <mergeCell ref="E75:E76"/>
    <mergeCell ref="S101:S110"/>
    <mergeCell ref="T101:T110"/>
    <mergeCell ref="U101:U102"/>
    <mergeCell ref="U105:U106"/>
    <mergeCell ref="E101:E102"/>
    <mergeCell ref="G89:G90"/>
    <mergeCell ref="U89:U90"/>
    <mergeCell ref="V89:V90"/>
    <mergeCell ref="V85:V86"/>
    <mergeCell ref="E87:E88"/>
    <mergeCell ref="E89:E90"/>
    <mergeCell ref="V99:V100"/>
    <mergeCell ref="U99:U100"/>
    <mergeCell ref="G99:G100"/>
    <mergeCell ref="E99:E100"/>
    <mergeCell ref="V93:V94"/>
    <mergeCell ref="E95:E96"/>
    <mergeCell ref="G95:G96"/>
    <mergeCell ref="R91:R96"/>
    <mergeCell ref="F91:F92"/>
    <mergeCell ref="F93:F94"/>
    <mergeCell ref="V95:V96"/>
    <mergeCell ref="V91:V92"/>
    <mergeCell ref="R97:R98"/>
    <mergeCell ref="B101:B110"/>
    <mergeCell ref="C101:C110"/>
    <mergeCell ref="V105:V106"/>
    <mergeCell ref="E107:E108"/>
    <mergeCell ref="G107:G108"/>
    <mergeCell ref="U107:U108"/>
    <mergeCell ref="V107:V108"/>
    <mergeCell ref="V101:V102"/>
    <mergeCell ref="G101:G102"/>
    <mergeCell ref="E105:E106"/>
    <mergeCell ref="G105:G106"/>
    <mergeCell ref="E109:E110"/>
    <mergeCell ref="G109:G110"/>
    <mergeCell ref="U109:U110"/>
    <mergeCell ref="V109:V110"/>
    <mergeCell ref="D101:D110"/>
    <mergeCell ref="F109:F110"/>
    <mergeCell ref="E103:E104"/>
    <mergeCell ref="G103:G104"/>
    <mergeCell ref="U103:U104"/>
    <mergeCell ref="V103:V104"/>
    <mergeCell ref="P101:P110"/>
    <mergeCell ref="Q101:Q110"/>
    <mergeCell ref="R101:R110"/>
    <mergeCell ref="D111:D120"/>
    <mergeCell ref="U115:U116"/>
    <mergeCell ref="V115:V116"/>
    <mergeCell ref="U111:U112"/>
    <mergeCell ref="V111:V112"/>
    <mergeCell ref="W111:W112"/>
    <mergeCell ref="W113:W114"/>
    <mergeCell ref="B111:B120"/>
    <mergeCell ref="C111:C120"/>
    <mergeCell ref="E111:E112"/>
    <mergeCell ref="G111:G112"/>
    <mergeCell ref="P111:P120"/>
    <mergeCell ref="Q111:Q120"/>
    <mergeCell ref="R111:R120"/>
    <mergeCell ref="S111:S120"/>
    <mergeCell ref="T111:T120"/>
    <mergeCell ref="E115:E116"/>
    <mergeCell ref="G115:G116"/>
    <mergeCell ref="E113:E114"/>
    <mergeCell ref="G113:G114"/>
    <mergeCell ref="U113:U114"/>
    <mergeCell ref="V113:V114"/>
    <mergeCell ref="F115:F116"/>
    <mergeCell ref="F111:F112"/>
    <mergeCell ref="L124:O124"/>
    <mergeCell ref="X117:X120"/>
    <mergeCell ref="E119:E120"/>
    <mergeCell ref="G119:G120"/>
    <mergeCell ref="U119:U120"/>
    <mergeCell ref="V119:V120"/>
    <mergeCell ref="E117:E118"/>
    <mergeCell ref="G117:G118"/>
    <mergeCell ref="U117:U118"/>
    <mergeCell ref="V117:V118"/>
    <mergeCell ref="F117:F118"/>
    <mergeCell ref="F119:F120"/>
    <mergeCell ref="F11:F12"/>
    <mergeCell ref="F23:F24"/>
    <mergeCell ref="F29:F30"/>
    <mergeCell ref="F49:F50"/>
    <mergeCell ref="Q97:Q98"/>
    <mergeCell ref="G97:G98"/>
    <mergeCell ref="P97:P98"/>
    <mergeCell ref="V67:V68"/>
    <mergeCell ref="V69:V70"/>
    <mergeCell ref="V71:V72"/>
    <mergeCell ref="F69:F70"/>
    <mergeCell ref="F67:F68"/>
    <mergeCell ref="F65:F66"/>
    <mergeCell ref="F71:F72"/>
    <mergeCell ref="V83:V84"/>
    <mergeCell ref="V79:V80"/>
    <mergeCell ref="V73:V74"/>
    <mergeCell ref="S97:S98"/>
    <mergeCell ref="U97:U98"/>
    <mergeCell ref="V97:V98"/>
    <mergeCell ref="U93:U94"/>
    <mergeCell ref="U85:U86"/>
    <mergeCell ref="V63:V64"/>
    <mergeCell ref="Q61:Q64"/>
    <mergeCell ref="F113:F114"/>
    <mergeCell ref="F73:F74"/>
    <mergeCell ref="F75:F76"/>
    <mergeCell ref="F63:F64"/>
    <mergeCell ref="F61:F62"/>
    <mergeCell ref="F59:F60"/>
    <mergeCell ref="F101:F102"/>
    <mergeCell ref="F107:F108"/>
    <mergeCell ref="F105:F106"/>
    <mergeCell ref="F85:F86"/>
    <mergeCell ref="F87:F88"/>
    <mergeCell ref="F89:F90"/>
    <mergeCell ref="F95:F96"/>
    <mergeCell ref="F103:F104"/>
    <mergeCell ref="F99:F100"/>
    <mergeCell ref="F97:F98"/>
  </mergeCells>
  <conditionalFormatting sqref="L126:N126">
    <cfRule type="iconSet" priority="12">
      <iconSet iconSet="3Symbols">
        <cfvo type="percent" val="0"/>
        <cfvo type="percent" val="33"/>
        <cfvo type="percent" val="67"/>
      </iconSet>
    </cfRule>
  </conditionalFormatting>
  <conditionalFormatting sqref="T51">
    <cfRule type="colorScale" priority="8">
      <colorScale>
        <cfvo type="percent" val="45"/>
        <cfvo type="percent" val="85"/>
        <cfvo type="percent" val="100"/>
        <color rgb="FFF8696B"/>
        <color rgb="FFFFEB84"/>
        <color rgb="FF63BE7B"/>
      </colorScale>
    </cfRule>
    <cfRule type="colorScale" priority="9">
      <colorScale>
        <cfvo type="num" val="45"/>
        <cfvo type="num" val="85"/>
        <cfvo type="num" val="100"/>
        <color rgb="FFF8696B"/>
        <color rgb="FFFFEB84"/>
        <color rgb="FF63BE7B"/>
      </colorScale>
    </cfRule>
    <cfRule type="colorScale" priority="10">
      <colorScale>
        <cfvo type="num" val="0"/>
        <cfvo type="num" val="0"/>
        <cfvo type="num" val="85"/>
        <color rgb="FFF8696B"/>
        <color rgb="FFFFEB84"/>
        <color rgb="FF63BE7B"/>
      </colorScale>
    </cfRule>
  </conditionalFormatting>
  <conditionalFormatting sqref="V5">
    <cfRule type="iconSet" priority="7">
      <iconSet iconSet="3Symbols">
        <cfvo type="percent" val="0"/>
        <cfvo type="percent" val="33"/>
        <cfvo type="percent" val="67"/>
      </iconSet>
    </cfRule>
  </conditionalFormatting>
  <conditionalFormatting sqref="V111 V7 V9 V11 V13 V15 V17 V19 V21 V23 V25 V27 V29 V31 V33 V35 V37 V39 V41 V43 V45 V47 V49 V51 V53 V55 V57 V59 V61 V63 V65 V67 V71 V73 V75 V77 V79 V81 V83 V85 V89:V91 V93 V95 V97 V99 V101 V103 V105 V107 V109 V113 V115 V117 V119 V87 V69">
    <cfRule type="iconSet" priority="11">
      <iconSet iconSet="3Symbols">
        <cfvo type="percent" val="0"/>
        <cfvo type="percent" val="33"/>
        <cfvo type="percent" val="67"/>
      </iconSet>
    </cfRule>
  </conditionalFormatting>
  <printOptions headings="1"/>
  <pageMargins left="0.70866141732283472" right="0.70866141732283472" top="0.74803149606299213" bottom="0.74803149606299213" header="0.31496062992125984" footer="0.31496062992125984"/>
  <pageSetup paperSize="8" scale="45"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76DA6C-6E83-4B96-AED7-53A2D96D8F02}">
  <sheetPr>
    <pageSetUpPr fitToPage="1"/>
  </sheetPr>
  <dimension ref="A6:P24"/>
  <sheetViews>
    <sheetView topLeftCell="A7" workbookViewId="0">
      <selection activeCell="A18" sqref="A18"/>
    </sheetView>
  </sheetViews>
  <sheetFormatPr defaultColWidth="9.140625" defaultRowHeight="18.75"/>
  <cols>
    <col min="1" max="1" width="51.5703125" style="122" customWidth="1"/>
    <col min="12" max="12" width="13.85546875" customWidth="1"/>
  </cols>
  <sheetData>
    <row r="6" spans="1:16">
      <c r="A6" s="358" t="s">
        <v>155</v>
      </c>
      <c r="B6" s="359"/>
      <c r="C6" s="359"/>
      <c r="D6" s="359"/>
      <c r="E6" s="359"/>
      <c r="F6" s="359"/>
      <c r="G6" s="359"/>
      <c r="H6" s="359"/>
      <c r="I6" s="359"/>
      <c r="J6" s="359"/>
      <c r="K6" s="359"/>
      <c r="L6" s="360"/>
    </row>
    <row r="9" spans="1:16">
      <c r="A9" s="120" t="s">
        <v>156</v>
      </c>
      <c r="B9" s="357" t="s">
        <v>157</v>
      </c>
      <c r="C9" s="357"/>
      <c r="D9" s="357"/>
      <c r="E9" s="357"/>
      <c r="F9" s="357"/>
      <c r="G9" s="357"/>
      <c r="H9" s="357"/>
      <c r="I9" s="357"/>
      <c r="J9" s="357"/>
      <c r="K9" s="357"/>
      <c r="L9" s="115" t="s">
        <v>158</v>
      </c>
      <c r="M9" s="116"/>
      <c r="N9" s="116"/>
      <c r="O9" s="116"/>
      <c r="P9" s="116"/>
    </row>
    <row r="10" spans="1:16" ht="47.25" customHeight="1">
      <c r="A10" s="114" t="s">
        <v>159</v>
      </c>
      <c r="B10" s="123">
        <v>25</v>
      </c>
      <c r="C10" s="123"/>
      <c r="D10" s="123"/>
      <c r="E10" s="123"/>
      <c r="F10" s="123"/>
      <c r="G10" s="123"/>
      <c r="H10" s="123"/>
      <c r="I10" s="123"/>
      <c r="J10" s="123"/>
      <c r="K10" s="123"/>
      <c r="L10" s="117">
        <f>COUNT(B10:K10)</f>
        <v>1</v>
      </c>
    </row>
    <row r="11" spans="1:16" ht="23.25">
      <c r="A11" s="114" t="s">
        <v>160</v>
      </c>
      <c r="B11" s="123">
        <v>38</v>
      </c>
      <c r="C11" s="123">
        <v>50</v>
      </c>
      <c r="D11" s="123">
        <v>51</v>
      </c>
      <c r="E11" s="123">
        <v>62</v>
      </c>
      <c r="F11" s="123">
        <v>74</v>
      </c>
      <c r="G11" s="123"/>
      <c r="H11" s="123"/>
      <c r="I11" s="123"/>
      <c r="J11" s="123"/>
      <c r="K11" s="123"/>
      <c r="L11" s="117">
        <f t="shared" ref="L11:L23" si="0">COUNT(B11:K11)</f>
        <v>5</v>
      </c>
    </row>
    <row r="12" spans="1:16" ht="23.25">
      <c r="A12" s="114" t="s">
        <v>161</v>
      </c>
      <c r="B12" s="123">
        <v>54</v>
      </c>
      <c r="C12" s="123">
        <v>55</v>
      </c>
      <c r="D12" s="123">
        <v>56</v>
      </c>
      <c r="E12" s="123"/>
      <c r="F12" s="123"/>
      <c r="G12" s="123"/>
      <c r="H12" s="123"/>
      <c r="I12" s="123"/>
      <c r="J12" s="123"/>
      <c r="K12" s="123"/>
      <c r="L12" s="117">
        <f t="shared" si="0"/>
        <v>3</v>
      </c>
    </row>
    <row r="13" spans="1:16" ht="23.25">
      <c r="A13" s="114" t="s">
        <v>162</v>
      </c>
      <c r="B13" s="123">
        <v>14</v>
      </c>
      <c r="C13" s="123">
        <v>43</v>
      </c>
      <c r="D13" s="123">
        <v>46</v>
      </c>
      <c r="E13" s="123">
        <v>47</v>
      </c>
      <c r="F13" s="123">
        <v>48</v>
      </c>
      <c r="G13" s="123">
        <v>52</v>
      </c>
      <c r="H13" s="123">
        <v>66</v>
      </c>
      <c r="I13" s="123">
        <v>67</v>
      </c>
      <c r="J13" s="123">
        <v>68</v>
      </c>
      <c r="K13" s="123">
        <v>69</v>
      </c>
      <c r="L13" s="117">
        <f t="shared" si="0"/>
        <v>10</v>
      </c>
    </row>
    <row r="14" spans="1:16" ht="23.25">
      <c r="A14" s="114" t="s">
        <v>163</v>
      </c>
      <c r="B14" s="123">
        <v>1</v>
      </c>
      <c r="C14" s="123">
        <v>3</v>
      </c>
      <c r="D14" s="123">
        <v>5</v>
      </c>
      <c r="E14" s="123">
        <v>6</v>
      </c>
      <c r="F14" s="123">
        <v>8</v>
      </c>
      <c r="G14" s="123">
        <v>10</v>
      </c>
      <c r="H14" s="123">
        <v>11</v>
      </c>
      <c r="I14" s="123">
        <v>12</v>
      </c>
      <c r="J14" s="123"/>
      <c r="K14" s="123"/>
      <c r="L14" s="117">
        <f>COUNT(B14:K14)</f>
        <v>8</v>
      </c>
    </row>
    <row r="15" spans="1:16" ht="23.25">
      <c r="A15" s="114" t="s">
        <v>164</v>
      </c>
      <c r="B15" s="123">
        <v>28</v>
      </c>
      <c r="C15" s="123">
        <v>59</v>
      </c>
      <c r="D15" s="123">
        <v>63</v>
      </c>
      <c r="E15" s="123"/>
      <c r="F15" s="123"/>
      <c r="G15" s="123"/>
      <c r="H15" s="123"/>
      <c r="I15" s="123"/>
      <c r="J15" s="123"/>
      <c r="K15" s="123"/>
      <c r="L15" s="117">
        <f t="shared" si="0"/>
        <v>3</v>
      </c>
    </row>
    <row r="16" spans="1:16" ht="23.25">
      <c r="A16" s="114" t="s">
        <v>165</v>
      </c>
      <c r="B16" s="123">
        <v>20</v>
      </c>
      <c r="C16" s="123">
        <v>27</v>
      </c>
      <c r="D16" s="123">
        <v>30</v>
      </c>
      <c r="E16" s="123">
        <v>31</v>
      </c>
      <c r="F16" s="123">
        <v>32</v>
      </c>
      <c r="G16" s="123">
        <v>36</v>
      </c>
      <c r="H16" s="123">
        <v>37</v>
      </c>
      <c r="I16" s="123">
        <v>60</v>
      </c>
      <c r="J16" s="123"/>
      <c r="K16" s="123"/>
      <c r="L16" s="117">
        <f t="shared" si="0"/>
        <v>8</v>
      </c>
    </row>
    <row r="17" spans="1:12" ht="37.5">
      <c r="A17" s="114" t="s">
        <v>166</v>
      </c>
      <c r="B17" s="123">
        <v>15</v>
      </c>
      <c r="C17" s="123">
        <v>16</v>
      </c>
      <c r="D17" s="123">
        <v>42</v>
      </c>
      <c r="E17" s="123">
        <v>61</v>
      </c>
      <c r="F17" s="123"/>
      <c r="G17" s="123"/>
      <c r="H17" s="123"/>
      <c r="I17" s="123"/>
      <c r="J17" s="123"/>
      <c r="K17" s="123"/>
      <c r="L17" s="117">
        <f t="shared" si="0"/>
        <v>4</v>
      </c>
    </row>
    <row r="18" spans="1:12" ht="23.25">
      <c r="A18" s="114" t="s">
        <v>167</v>
      </c>
      <c r="B18" s="123">
        <v>17</v>
      </c>
      <c r="C18" s="123">
        <v>18</v>
      </c>
      <c r="D18" s="123">
        <v>19</v>
      </c>
      <c r="E18" s="123">
        <v>21</v>
      </c>
      <c r="F18" s="123">
        <v>22</v>
      </c>
      <c r="G18" s="123">
        <v>24</v>
      </c>
      <c r="H18" s="123"/>
      <c r="I18" s="123"/>
      <c r="J18" s="123"/>
      <c r="K18" s="123"/>
      <c r="L18" s="117">
        <f t="shared" si="0"/>
        <v>6</v>
      </c>
    </row>
    <row r="19" spans="1:12" ht="23.25">
      <c r="A19" s="114" t="s">
        <v>168</v>
      </c>
      <c r="B19" s="123">
        <v>4</v>
      </c>
      <c r="C19" s="123">
        <v>9</v>
      </c>
      <c r="D19" s="123">
        <v>13</v>
      </c>
      <c r="E19" s="123">
        <v>26</v>
      </c>
      <c r="F19" s="123">
        <v>45</v>
      </c>
      <c r="G19" s="123">
        <v>64</v>
      </c>
      <c r="H19" s="123"/>
      <c r="I19" s="123"/>
      <c r="J19" s="123"/>
      <c r="K19" s="123"/>
      <c r="L19" s="117">
        <f t="shared" si="0"/>
        <v>6</v>
      </c>
    </row>
    <row r="20" spans="1:12" ht="23.25">
      <c r="A20" s="114" t="s">
        <v>169</v>
      </c>
      <c r="B20" s="123">
        <v>70</v>
      </c>
      <c r="C20" s="123">
        <v>71</v>
      </c>
      <c r="D20" s="123"/>
      <c r="E20" s="123"/>
      <c r="F20" s="123"/>
      <c r="G20" s="123"/>
      <c r="H20" s="123"/>
      <c r="I20" s="123"/>
      <c r="J20" s="123"/>
      <c r="K20" s="123"/>
      <c r="L20" s="117">
        <f t="shared" si="0"/>
        <v>2</v>
      </c>
    </row>
    <row r="21" spans="1:12" ht="37.5">
      <c r="A21" s="114" t="s">
        <v>170</v>
      </c>
      <c r="B21" s="123">
        <v>29</v>
      </c>
      <c r="C21" s="123">
        <v>33</v>
      </c>
      <c r="D21" s="123">
        <v>40</v>
      </c>
      <c r="E21" s="123">
        <v>53</v>
      </c>
      <c r="F21" s="123"/>
      <c r="G21" s="123"/>
      <c r="H21" s="123"/>
      <c r="I21" s="123"/>
      <c r="J21" s="123"/>
      <c r="K21" s="123"/>
      <c r="L21" s="117">
        <f t="shared" si="0"/>
        <v>4</v>
      </c>
    </row>
    <row r="22" spans="1:12" ht="37.5">
      <c r="A22" s="121" t="s">
        <v>171</v>
      </c>
      <c r="B22" s="123">
        <v>49</v>
      </c>
      <c r="C22" s="123">
        <v>57</v>
      </c>
      <c r="D22" s="123">
        <v>58</v>
      </c>
      <c r="E22" s="123">
        <v>72</v>
      </c>
      <c r="F22" s="123">
        <v>73</v>
      </c>
      <c r="G22" s="123"/>
      <c r="H22" s="123"/>
      <c r="I22" s="123"/>
      <c r="J22" s="123"/>
      <c r="K22" s="123"/>
      <c r="L22" s="117">
        <f t="shared" si="0"/>
        <v>5</v>
      </c>
    </row>
    <row r="23" spans="1:12" ht="23.25">
      <c r="A23" s="121" t="s">
        <v>172</v>
      </c>
      <c r="B23" s="123">
        <v>2</v>
      </c>
      <c r="C23" s="123">
        <v>7</v>
      </c>
      <c r="D23" s="123">
        <v>23</v>
      </c>
      <c r="E23" s="123">
        <v>34</v>
      </c>
      <c r="F23" s="123">
        <v>35</v>
      </c>
      <c r="G23" s="123">
        <v>41</v>
      </c>
      <c r="H23" s="123">
        <v>44</v>
      </c>
      <c r="I23" s="123">
        <v>65</v>
      </c>
      <c r="J23" s="123"/>
      <c r="K23" s="123"/>
      <c r="L23" s="118">
        <f t="shared" si="0"/>
        <v>8</v>
      </c>
    </row>
    <row r="24" spans="1:12">
      <c r="L24" s="119">
        <f>SUM(L10:L23)</f>
        <v>73</v>
      </c>
    </row>
  </sheetData>
  <mergeCells count="2">
    <mergeCell ref="B9:K9"/>
    <mergeCell ref="A6:L6"/>
  </mergeCells>
  <pageMargins left="0.7" right="0.7" top="0.75" bottom="0.75" header="0.3" footer="0.3"/>
  <pageSetup paperSize="9" fitToHeight="0"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61CB7F-4724-4357-98FA-A7B44CA378DB}">
  <dimension ref="A1:Y247"/>
  <sheetViews>
    <sheetView zoomScale="90" zoomScaleNormal="90" workbookViewId="0">
      <pane xSplit="3" ySplit="2" topLeftCell="E126" activePane="bottomRight" state="frozen"/>
      <selection pane="bottomRight" activeCell="E3" sqref="E3:E4"/>
      <selection pane="bottomLeft" activeCell="A3" sqref="A3"/>
      <selection pane="topRight" activeCell="G1" sqref="G1"/>
    </sheetView>
  </sheetViews>
  <sheetFormatPr defaultColWidth="12.42578125" defaultRowHeight="12.75" outlineLevelCol="2"/>
  <cols>
    <col min="1" max="1" width="23.28515625" style="2" customWidth="1"/>
    <col min="2" max="2" width="22" style="28" customWidth="1" outlineLevel="1"/>
    <col min="3" max="3" width="27.7109375" style="28" customWidth="1" outlineLevel="1"/>
    <col min="4" max="4" width="33.28515625" style="44" customWidth="1"/>
    <col min="5" max="5" width="10.85546875" style="45" customWidth="1" outlineLevel="1"/>
    <col min="6" max="6" width="45.5703125" style="44" customWidth="1"/>
    <col min="7" max="7" width="7.42578125" style="44" customWidth="1"/>
    <col min="8" max="8" width="4.85546875" style="44" customWidth="1"/>
    <col min="9" max="9" width="8.5703125" style="28" customWidth="1"/>
    <col min="10" max="11" width="8.5703125" style="28" customWidth="1" outlineLevel="1"/>
    <col min="12" max="12" width="11" style="28" customWidth="1"/>
    <col min="13" max="14" width="11" style="28" customWidth="1" outlineLevel="1"/>
    <col min="15" max="15" width="12" style="28" customWidth="1"/>
    <col min="16" max="16" width="10.42578125" style="28" customWidth="1"/>
    <col min="17" max="17" width="9.7109375" style="28" customWidth="1" outlineLevel="1"/>
    <col min="18" max="18" width="10.140625" style="28" customWidth="1" outlineLevel="1"/>
    <col min="19" max="19" width="10.42578125" style="28" customWidth="1"/>
    <col min="20" max="20" width="13.28515625" style="46" customWidth="1"/>
    <col min="21" max="21" width="20" style="46" customWidth="1"/>
    <col min="22" max="22" width="14.7109375" style="47" customWidth="1" outlineLevel="1"/>
    <col min="23" max="23" width="17" style="48" customWidth="1"/>
    <col min="24" max="24" width="44" style="2" hidden="1" customWidth="1" outlineLevel="2"/>
    <col min="25" max="25" width="12.42578125" style="2" customWidth="1" collapsed="1"/>
    <col min="26" max="16384" width="12.42578125" style="2"/>
  </cols>
  <sheetData>
    <row r="1" spans="1:24" ht="15.75" customHeight="1" thickBot="1">
      <c r="A1" s="1"/>
      <c r="B1" s="322"/>
      <c r="C1" s="323"/>
      <c r="D1" s="635">
        <v>2022</v>
      </c>
      <c r="E1" s="636"/>
      <c r="F1" s="636"/>
      <c r="G1" s="636"/>
      <c r="H1" s="636"/>
      <c r="I1" s="636"/>
      <c r="J1" s="636"/>
      <c r="K1" s="636"/>
      <c r="L1" s="636"/>
      <c r="M1" s="636"/>
      <c r="N1" s="636"/>
      <c r="O1" s="636"/>
      <c r="P1" s="636"/>
      <c r="Q1" s="636"/>
      <c r="R1" s="636"/>
      <c r="S1" s="636"/>
      <c r="T1" s="636"/>
      <c r="U1" s="636"/>
      <c r="V1" s="636"/>
      <c r="W1" s="636"/>
      <c r="X1" s="637"/>
    </row>
    <row r="2" spans="1:24" ht="34.5" thickBot="1">
      <c r="A2" s="3" t="s">
        <v>1</v>
      </c>
      <c r="B2" s="4" t="s">
        <v>2</v>
      </c>
      <c r="C2" s="4" t="s">
        <v>3</v>
      </c>
      <c r="D2" s="5" t="s">
        <v>173</v>
      </c>
      <c r="E2" s="6" t="s">
        <v>174</v>
      </c>
      <c r="F2" s="7" t="s">
        <v>175</v>
      </c>
      <c r="G2" s="327" t="s">
        <v>7</v>
      </c>
      <c r="H2" s="328"/>
      <c r="I2" s="8">
        <v>45019</v>
      </c>
      <c r="J2" s="8">
        <v>45168</v>
      </c>
      <c r="K2" s="8">
        <v>45291</v>
      </c>
      <c r="L2" s="9" t="s">
        <v>8</v>
      </c>
      <c r="M2" s="9" t="s">
        <v>9</v>
      </c>
      <c r="N2" s="9" t="s">
        <v>10</v>
      </c>
      <c r="O2" s="10" t="s">
        <v>11</v>
      </c>
      <c r="P2" s="11" t="s">
        <v>12</v>
      </c>
      <c r="Q2" s="11" t="s">
        <v>13</v>
      </c>
      <c r="R2" s="11" t="s">
        <v>14</v>
      </c>
      <c r="S2" s="11" t="s">
        <v>15</v>
      </c>
      <c r="T2" s="12" t="s">
        <v>16</v>
      </c>
      <c r="U2" s="12" t="s">
        <v>17</v>
      </c>
      <c r="V2" s="11" t="s">
        <v>18</v>
      </c>
      <c r="W2" s="12"/>
      <c r="X2" s="13" t="s">
        <v>19</v>
      </c>
    </row>
    <row r="3" spans="1:24">
      <c r="A3" s="334" t="s">
        <v>176</v>
      </c>
      <c r="B3" s="638" t="s">
        <v>177</v>
      </c>
      <c r="C3" s="641" t="s">
        <v>21</v>
      </c>
      <c r="D3" s="642" t="s">
        <v>178</v>
      </c>
      <c r="E3" s="644">
        <v>1</v>
      </c>
      <c r="F3" s="642" t="s">
        <v>179</v>
      </c>
      <c r="G3" s="645">
        <v>0.5</v>
      </c>
      <c r="H3" s="14" t="s">
        <v>24</v>
      </c>
      <c r="I3" s="53">
        <v>0</v>
      </c>
      <c r="J3" s="53">
        <v>0</v>
      </c>
      <c r="K3" s="53">
        <v>1</v>
      </c>
      <c r="L3" s="60">
        <f>SUM(I3:I3)*G3</f>
        <v>0</v>
      </c>
      <c r="M3" s="60">
        <f>SUM(J3:J3)*G3</f>
        <v>0</v>
      </c>
      <c r="N3" s="60">
        <f>SUM(K3:K3)*G3</f>
        <v>0.5</v>
      </c>
      <c r="O3" s="66">
        <f>MAX(L3:N3)</f>
        <v>0.5</v>
      </c>
      <c r="P3" s="631">
        <f>+L4+L6</f>
        <v>0</v>
      </c>
      <c r="Q3" s="631">
        <f t="shared" ref="Q3:R3" si="0">+M4+M6</f>
        <v>0</v>
      </c>
      <c r="R3" s="631">
        <f t="shared" si="0"/>
        <v>0</v>
      </c>
      <c r="S3" s="631">
        <f>MAX(P3:R6)</f>
        <v>0</v>
      </c>
      <c r="T3" s="386">
        <f>AVERAGE(S3:S20)</f>
        <v>0.16525000000000001</v>
      </c>
      <c r="U3" s="632" t="s">
        <v>25</v>
      </c>
      <c r="V3" s="418" t="str">
        <f>+IF(I4&gt;I3,"SUPERADA",IF(I4=I3,"EQUILIBRADA",IF(I4&lt;I3,"PARA MEJORAR")))</f>
        <v>EQUILIBRADA</v>
      </c>
      <c r="W3" s="419"/>
      <c r="X3" s="629"/>
    </row>
    <row r="4" spans="1:24" ht="13.5" thickBot="1">
      <c r="A4" s="335"/>
      <c r="B4" s="639"/>
      <c r="C4" s="622"/>
      <c r="D4" s="643"/>
      <c r="E4" s="619"/>
      <c r="F4" s="643"/>
      <c r="G4" s="620"/>
      <c r="H4" s="15" t="s">
        <v>27</v>
      </c>
      <c r="I4" s="54">
        <v>0</v>
      </c>
      <c r="J4" s="54">
        <v>0</v>
      </c>
      <c r="K4" s="54">
        <v>0</v>
      </c>
      <c r="L4" s="61">
        <f>SUM(I4:I4)*G3</f>
        <v>0</v>
      </c>
      <c r="M4" s="61">
        <f>SUM(J4:J4)*G3</f>
        <v>0</v>
      </c>
      <c r="N4" s="61">
        <f>SUM(K4:K4)*G3</f>
        <v>0</v>
      </c>
      <c r="O4" s="67">
        <f>MAX(L4:N4)</f>
        <v>0</v>
      </c>
      <c r="P4" s="610"/>
      <c r="Q4" s="610"/>
      <c r="R4" s="610"/>
      <c r="S4" s="610"/>
      <c r="T4" s="387"/>
      <c r="U4" s="614"/>
      <c r="V4" s="374"/>
      <c r="W4" s="420"/>
      <c r="X4" s="630"/>
    </row>
    <row r="5" spans="1:24">
      <c r="A5" s="335"/>
      <c r="B5" s="639"/>
      <c r="C5" s="622"/>
      <c r="D5" s="646" t="s">
        <v>180</v>
      </c>
      <c r="E5" s="619">
        <v>2</v>
      </c>
      <c r="F5" s="647" t="s">
        <v>181</v>
      </c>
      <c r="G5" s="620">
        <v>0.5</v>
      </c>
      <c r="H5" s="16" t="s">
        <v>24</v>
      </c>
      <c r="I5" s="55">
        <v>0</v>
      </c>
      <c r="J5" s="55">
        <v>0</v>
      </c>
      <c r="K5" s="55">
        <v>1</v>
      </c>
      <c r="L5" s="62">
        <f t="shared" ref="L5" si="1">SUM(I5:I5)*G5</f>
        <v>0</v>
      </c>
      <c r="M5" s="62">
        <f t="shared" ref="M5" si="2">SUM(J5:J5)*G5</f>
        <v>0</v>
      </c>
      <c r="N5" s="62">
        <f t="shared" ref="N5" si="3">SUM(K5:K5)*G5</f>
        <v>0.5</v>
      </c>
      <c r="O5" s="68">
        <f t="shared" ref="O5:O68" si="4">MAX(L5:N5)</f>
        <v>0.5</v>
      </c>
      <c r="P5" s="610"/>
      <c r="Q5" s="610">
        <f t="shared" ref="Q5:R5" si="5">+M6+M8</f>
        <v>0</v>
      </c>
      <c r="R5" s="610">
        <f t="shared" si="5"/>
        <v>0</v>
      </c>
      <c r="S5" s="610"/>
      <c r="T5" s="387"/>
      <c r="U5" s="624" t="s">
        <v>29</v>
      </c>
      <c r="V5" s="374" t="str">
        <f>+IF(I6&gt;I5,"SUPERADA",IF(I6=I5,"EQUILIBRADA",IF(I6&lt;I5,"PARA MEJORAR")))</f>
        <v>EQUILIBRADA</v>
      </c>
      <c r="W5" s="420"/>
      <c r="X5" s="629"/>
    </row>
    <row r="6" spans="1:24" ht="13.5" thickBot="1">
      <c r="A6" s="335"/>
      <c r="B6" s="639"/>
      <c r="C6" s="622"/>
      <c r="D6" s="643"/>
      <c r="E6" s="619"/>
      <c r="F6" s="647"/>
      <c r="G6" s="620"/>
      <c r="H6" s="15" t="s">
        <v>27</v>
      </c>
      <c r="I6" s="54">
        <v>0</v>
      </c>
      <c r="J6" s="54">
        <v>0</v>
      </c>
      <c r="K6" s="54">
        <v>0</v>
      </c>
      <c r="L6" s="61">
        <f t="shared" ref="L6" si="6">SUM(I6:I6)*G5</f>
        <v>0</v>
      </c>
      <c r="M6" s="61">
        <f t="shared" ref="M6" si="7">SUM(J6:J6)*G5</f>
        <v>0</v>
      </c>
      <c r="N6" s="61">
        <f t="shared" ref="N6" si="8">SUM(K6:K6)*G5</f>
        <v>0</v>
      </c>
      <c r="O6" s="67">
        <f t="shared" si="4"/>
        <v>0</v>
      </c>
      <c r="P6" s="610"/>
      <c r="Q6" s="610"/>
      <c r="R6" s="610"/>
      <c r="S6" s="610"/>
      <c r="T6" s="387"/>
      <c r="U6" s="625"/>
      <c r="V6" s="374"/>
      <c r="W6" s="420"/>
      <c r="X6" s="630"/>
    </row>
    <row r="7" spans="1:24">
      <c r="A7" s="335"/>
      <c r="B7" s="639"/>
      <c r="C7" s="622" t="s">
        <v>182</v>
      </c>
      <c r="D7" s="617" t="s">
        <v>183</v>
      </c>
      <c r="E7" s="619">
        <v>3</v>
      </c>
      <c r="F7" s="628" t="s">
        <v>184</v>
      </c>
      <c r="G7" s="620">
        <v>0.5</v>
      </c>
      <c r="H7" s="16" t="s">
        <v>24</v>
      </c>
      <c r="I7" s="55">
        <v>0.2</v>
      </c>
      <c r="J7" s="55">
        <v>0.2</v>
      </c>
      <c r="K7" s="55">
        <v>1</v>
      </c>
      <c r="L7" s="62">
        <f t="shared" ref="L7" si="9">SUM(I7:I7)*G7</f>
        <v>0.1</v>
      </c>
      <c r="M7" s="62">
        <f t="shared" ref="M7" si="10">SUM(J7:J7)*G7</f>
        <v>0.1</v>
      </c>
      <c r="N7" s="62">
        <f t="shared" ref="N7" si="11">SUM(K7:K7)*G7</f>
        <v>0.5</v>
      </c>
      <c r="O7" s="68">
        <f t="shared" si="4"/>
        <v>0.5</v>
      </c>
      <c r="P7" s="612">
        <f>+L8+L10</f>
        <v>0.1</v>
      </c>
      <c r="Q7" s="612">
        <f t="shared" ref="Q7:R7" si="12">+M8+M10</f>
        <v>0</v>
      </c>
      <c r="R7" s="612">
        <f t="shared" si="12"/>
        <v>0</v>
      </c>
      <c r="S7" s="612">
        <f>MAX(P7:R10)</f>
        <v>0.1</v>
      </c>
      <c r="T7" s="387"/>
      <c r="U7" s="614" t="s">
        <v>25</v>
      </c>
      <c r="V7" s="374" t="str">
        <f>+IF(I8&gt;I7,"SUPERADA",IF(I8=I7,"EQUILIBRADA",IF(I8&lt;I7,"PARA MEJORAR")))</f>
        <v>EQUILIBRADA</v>
      </c>
      <c r="W7" s="420"/>
      <c r="X7" s="634"/>
    </row>
    <row r="8" spans="1:24">
      <c r="A8" s="335"/>
      <c r="B8" s="639"/>
      <c r="C8" s="622"/>
      <c r="D8" s="617"/>
      <c r="E8" s="619"/>
      <c r="F8" s="628"/>
      <c r="G8" s="620"/>
      <c r="H8" s="15" t="s">
        <v>27</v>
      </c>
      <c r="I8" s="54">
        <v>0.2</v>
      </c>
      <c r="J8" s="54">
        <v>0</v>
      </c>
      <c r="K8" s="54">
        <v>0</v>
      </c>
      <c r="L8" s="61">
        <f t="shared" ref="L8" si="13">SUM(I8:I8)*G7</f>
        <v>0.1</v>
      </c>
      <c r="M8" s="61">
        <f t="shared" ref="M8" si="14">SUM(J8:J8)*G7</f>
        <v>0</v>
      </c>
      <c r="N8" s="61">
        <f t="shared" ref="N8" si="15">SUM(K8:K8)*G7</f>
        <v>0</v>
      </c>
      <c r="O8" s="67">
        <f t="shared" si="4"/>
        <v>0.1</v>
      </c>
      <c r="P8" s="612"/>
      <c r="Q8" s="612"/>
      <c r="R8" s="612"/>
      <c r="S8" s="612"/>
      <c r="T8" s="387"/>
      <c r="U8" s="614"/>
      <c r="V8" s="374"/>
      <c r="W8" s="420"/>
      <c r="X8" s="615"/>
    </row>
    <row r="9" spans="1:24">
      <c r="A9" s="335"/>
      <c r="B9" s="639"/>
      <c r="C9" s="622"/>
      <c r="D9" s="617" t="s">
        <v>185</v>
      </c>
      <c r="E9" s="619">
        <v>4</v>
      </c>
      <c r="F9" s="628" t="s">
        <v>186</v>
      </c>
      <c r="G9" s="620">
        <v>0.5</v>
      </c>
      <c r="H9" s="16" t="s">
        <v>24</v>
      </c>
      <c r="I9" s="55">
        <v>0</v>
      </c>
      <c r="J9" s="55">
        <v>0.3</v>
      </c>
      <c r="K9" s="55">
        <v>1</v>
      </c>
      <c r="L9" s="62">
        <f t="shared" ref="L9" si="16">SUM(I9:I9)*G9</f>
        <v>0</v>
      </c>
      <c r="M9" s="62">
        <f t="shared" ref="M9" si="17">SUM(J9:J9)*G9</f>
        <v>0.15</v>
      </c>
      <c r="N9" s="62">
        <f t="shared" ref="N9" si="18">SUM(K9:K9)*G9</f>
        <v>0.5</v>
      </c>
      <c r="O9" s="68">
        <f t="shared" si="4"/>
        <v>0.5</v>
      </c>
      <c r="P9" s="612"/>
      <c r="Q9" s="612"/>
      <c r="R9" s="612"/>
      <c r="S9" s="612"/>
      <c r="T9" s="387"/>
      <c r="U9" s="614" t="s">
        <v>33</v>
      </c>
      <c r="V9" s="374" t="str">
        <f>+IF(I10&gt;I9,"SUPERADA",IF(I10=I9,"EQUILIBRADA",IF(I10&lt;I9,"PARA MEJORAR")))</f>
        <v>EQUILIBRADA</v>
      </c>
      <c r="W9" s="420"/>
      <c r="X9" s="615"/>
    </row>
    <row r="10" spans="1:24">
      <c r="A10" s="335"/>
      <c r="B10" s="639"/>
      <c r="C10" s="622"/>
      <c r="D10" s="617"/>
      <c r="E10" s="619"/>
      <c r="F10" s="628"/>
      <c r="G10" s="620"/>
      <c r="H10" s="15" t="s">
        <v>27</v>
      </c>
      <c r="I10" s="54">
        <v>0</v>
      </c>
      <c r="J10" s="54">
        <v>0</v>
      </c>
      <c r="K10" s="54">
        <v>0</v>
      </c>
      <c r="L10" s="61">
        <f t="shared" ref="L10" si="19">SUM(I10:I10)*G9</f>
        <v>0</v>
      </c>
      <c r="M10" s="61">
        <f t="shared" ref="M10" si="20">SUM(J10:J10)*G9</f>
        <v>0</v>
      </c>
      <c r="N10" s="61">
        <f t="shared" ref="N10" si="21">SUM(K10:K10)*G9</f>
        <v>0</v>
      </c>
      <c r="O10" s="67">
        <f t="shared" si="4"/>
        <v>0</v>
      </c>
      <c r="P10" s="612"/>
      <c r="Q10" s="612"/>
      <c r="R10" s="612"/>
      <c r="S10" s="612"/>
      <c r="T10" s="387"/>
      <c r="U10" s="614"/>
      <c r="V10" s="374"/>
      <c r="W10" s="420"/>
      <c r="X10" s="615"/>
    </row>
    <row r="11" spans="1:24">
      <c r="A11" s="335"/>
      <c r="B11" s="639"/>
      <c r="C11" s="622" t="s">
        <v>187</v>
      </c>
      <c r="D11" s="617" t="s">
        <v>188</v>
      </c>
      <c r="E11" s="619">
        <v>5</v>
      </c>
      <c r="F11" s="628" t="s">
        <v>189</v>
      </c>
      <c r="G11" s="620">
        <v>0.3</v>
      </c>
      <c r="H11" s="16" t="s">
        <v>24</v>
      </c>
      <c r="I11" s="55">
        <v>0</v>
      </c>
      <c r="J11" s="55">
        <v>0</v>
      </c>
      <c r="K11" s="55">
        <v>1</v>
      </c>
      <c r="L11" s="62">
        <f t="shared" ref="L11" si="22">SUM(I11:I11)*G11</f>
        <v>0</v>
      </c>
      <c r="M11" s="62">
        <f t="shared" ref="M11" si="23">SUM(J11:J11)*G11</f>
        <v>0</v>
      </c>
      <c r="N11" s="62">
        <f t="shared" ref="N11" si="24">SUM(K11:K11)*G11</f>
        <v>0.3</v>
      </c>
      <c r="O11" s="68">
        <f t="shared" si="4"/>
        <v>0.3</v>
      </c>
      <c r="P11" s="610">
        <f>+L12+L14+L16</f>
        <v>0.23100000000000001</v>
      </c>
      <c r="Q11" s="610">
        <f t="shared" ref="Q11:R11" si="25">+M12+M14+M16</f>
        <v>0</v>
      </c>
      <c r="R11" s="610">
        <f t="shared" si="25"/>
        <v>0</v>
      </c>
      <c r="S11" s="610">
        <f>MAX(P11:R16)</f>
        <v>0.23100000000000001</v>
      </c>
      <c r="T11" s="387"/>
      <c r="U11" s="624" t="s">
        <v>25</v>
      </c>
      <c r="V11" s="374" t="str">
        <f>+IF(I12&gt;I11,"SUPERADA",IF(I12=I11,"EQUILIBRADA",IF(I12&lt;I11,"PARA MEJORAR")))</f>
        <v>EQUILIBRADA</v>
      </c>
      <c r="W11" s="420"/>
      <c r="X11" s="615"/>
    </row>
    <row r="12" spans="1:24">
      <c r="A12" s="335"/>
      <c r="B12" s="639"/>
      <c r="C12" s="622"/>
      <c r="D12" s="617"/>
      <c r="E12" s="619"/>
      <c r="F12" s="628"/>
      <c r="G12" s="620"/>
      <c r="H12" s="15" t="s">
        <v>27</v>
      </c>
      <c r="I12" s="54">
        <v>0</v>
      </c>
      <c r="J12" s="54">
        <v>0</v>
      </c>
      <c r="K12" s="54">
        <v>0</v>
      </c>
      <c r="L12" s="61">
        <f t="shared" ref="L12" si="26">SUM(I12:I12)*G11</f>
        <v>0</v>
      </c>
      <c r="M12" s="61">
        <f t="shared" ref="M12" si="27">SUM(J12:J12)*G11</f>
        <v>0</v>
      </c>
      <c r="N12" s="61">
        <f t="shared" ref="N12" si="28">SUM(K12:K12)*G11</f>
        <v>0</v>
      </c>
      <c r="O12" s="67">
        <f t="shared" si="4"/>
        <v>0</v>
      </c>
      <c r="P12" s="610"/>
      <c r="Q12" s="610"/>
      <c r="R12" s="610"/>
      <c r="S12" s="610"/>
      <c r="T12" s="387"/>
      <c r="U12" s="625"/>
      <c r="V12" s="374"/>
      <c r="W12" s="420"/>
      <c r="X12" s="615"/>
    </row>
    <row r="13" spans="1:24">
      <c r="A13" s="335"/>
      <c r="B13" s="639"/>
      <c r="C13" s="622"/>
      <c r="D13" s="617" t="s">
        <v>190</v>
      </c>
      <c r="E13" s="626">
        <v>6</v>
      </c>
      <c r="F13" s="628" t="s">
        <v>191</v>
      </c>
      <c r="G13" s="620">
        <v>0.3</v>
      </c>
      <c r="H13" s="16" t="s">
        <v>24</v>
      </c>
      <c r="I13" s="55">
        <v>0.33</v>
      </c>
      <c r="J13" s="55">
        <v>0.66</v>
      </c>
      <c r="K13" s="55">
        <v>1</v>
      </c>
      <c r="L13" s="62">
        <f t="shared" ref="L13" si="29">SUM(I13:I13)*G13</f>
        <v>9.9000000000000005E-2</v>
      </c>
      <c r="M13" s="62">
        <f t="shared" ref="M13" si="30">SUM(J13:J13)*G13</f>
        <v>0.19800000000000001</v>
      </c>
      <c r="N13" s="62">
        <f t="shared" ref="N13" si="31">SUM(K13:K13)*G13</f>
        <v>0.3</v>
      </c>
      <c r="O13" s="68">
        <f t="shared" si="4"/>
        <v>0.3</v>
      </c>
      <c r="P13" s="610"/>
      <c r="Q13" s="610"/>
      <c r="R13" s="610"/>
      <c r="S13" s="610"/>
      <c r="T13" s="387"/>
      <c r="U13" s="624" t="s">
        <v>25</v>
      </c>
      <c r="V13" s="374" t="str">
        <f>+IF(I14&gt;I13,"SUPERADA",IF(I14=I13,"EQUILIBRADA",IF(I14&lt;I13,"PARA MEJORAR")))</f>
        <v>EQUILIBRADA</v>
      </c>
      <c r="W13" s="420"/>
      <c r="X13" s="615"/>
    </row>
    <row r="14" spans="1:24" ht="13.5" thickBot="1">
      <c r="A14" s="335"/>
      <c r="B14" s="639"/>
      <c r="C14" s="622"/>
      <c r="D14" s="617"/>
      <c r="E14" s="627"/>
      <c r="F14" s="628"/>
      <c r="G14" s="620"/>
      <c r="H14" s="15" t="s">
        <v>27</v>
      </c>
      <c r="I14" s="54">
        <v>0.33</v>
      </c>
      <c r="J14" s="54">
        <v>0</v>
      </c>
      <c r="K14" s="54">
        <v>0</v>
      </c>
      <c r="L14" s="61">
        <f t="shared" ref="L14" si="32">SUM(I14:I14)*G13</f>
        <v>9.9000000000000005E-2</v>
      </c>
      <c r="M14" s="61">
        <f t="shared" ref="M14" si="33">SUM(J14:J14)*G13</f>
        <v>0</v>
      </c>
      <c r="N14" s="61">
        <f t="shared" ref="N14" si="34">SUM(K14:K14)*G13</f>
        <v>0</v>
      </c>
      <c r="O14" s="67">
        <f t="shared" si="4"/>
        <v>9.9000000000000005E-2</v>
      </c>
      <c r="P14" s="610"/>
      <c r="Q14" s="610"/>
      <c r="R14" s="610"/>
      <c r="S14" s="610"/>
      <c r="T14" s="387"/>
      <c r="U14" s="625"/>
      <c r="V14" s="374"/>
      <c r="W14" s="420"/>
      <c r="X14" s="616"/>
    </row>
    <row r="15" spans="1:24">
      <c r="A15" s="335"/>
      <c r="B15" s="639"/>
      <c r="C15" s="622"/>
      <c r="D15" s="617" t="s">
        <v>192</v>
      </c>
      <c r="E15" s="619">
        <v>7</v>
      </c>
      <c r="F15" s="628" t="s">
        <v>193</v>
      </c>
      <c r="G15" s="620">
        <v>0.4</v>
      </c>
      <c r="H15" s="16" t="s">
        <v>24</v>
      </c>
      <c r="I15" s="55">
        <v>0.33</v>
      </c>
      <c r="J15" s="55">
        <v>0.66</v>
      </c>
      <c r="K15" s="55">
        <v>1</v>
      </c>
      <c r="L15" s="62">
        <f>SUM(I15:I15)*G15</f>
        <v>0.13200000000000001</v>
      </c>
      <c r="M15" s="62">
        <f t="shared" ref="M15" si="35">SUM(J15:J15)*G15</f>
        <v>0.26400000000000001</v>
      </c>
      <c r="N15" s="62">
        <f t="shared" ref="N15" si="36">SUM(K15:K15)*G15</f>
        <v>0.4</v>
      </c>
      <c r="O15" s="68">
        <f t="shared" si="4"/>
        <v>0.4</v>
      </c>
      <c r="P15" s="610"/>
      <c r="Q15" s="610"/>
      <c r="R15" s="610"/>
      <c r="S15" s="610"/>
      <c r="T15" s="387"/>
      <c r="U15" s="614" t="s">
        <v>29</v>
      </c>
      <c r="V15" s="374" t="str">
        <f>+IF(I16&gt;I15,"SUPERADA",IF(I16=I15,"EQUILIBRADA",IF(I16&lt;I15,"PARA MEJORAR")))</f>
        <v>EQUILIBRADA</v>
      </c>
      <c r="W15" s="420"/>
      <c r="X15" s="634"/>
    </row>
    <row r="16" spans="1:24">
      <c r="A16" s="335"/>
      <c r="B16" s="639"/>
      <c r="C16" s="622"/>
      <c r="D16" s="617"/>
      <c r="E16" s="619"/>
      <c r="F16" s="628"/>
      <c r="G16" s="620"/>
      <c r="H16" s="15" t="s">
        <v>27</v>
      </c>
      <c r="I16" s="54">
        <v>0.33</v>
      </c>
      <c r="J16" s="54">
        <v>0</v>
      </c>
      <c r="K16" s="54">
        <v>0</v>
      </c>
      <c r="L16" s="61">
        <f t="shared" ref="L16" si="37">SUM(I16:I16)*G15</f>
        <v>0.13200000000000001</v>
      </c>
      <c r="M16" s="61">
        <f t="shared" ref="M16" si="38">SUM(J16:J16)*G15</f>
        <v>0</v>
      </c>
      <c r="N16" s="61">
        <f t="shared" ref="N16" si="39">SUM(K16:K16)*G15</f>
        <v>0</v>
      </c>
      <c r="O16" s="67">
        <f t="shared" si="4"/>
        <v>0.13200000000000001</v>
      </c>
      <c r="P16" s="610"/>
      <c r="Q16" s="610"/>
      <c r="R16" s="610"/>
      <c r="S16" s="610"/>
      <c r="T16" s="387"/>
      <c r="U16" s="614"/>
      <c r="V16" s="374"/>
      <c r="W16" s="420"/>
      <c r="X16" s="615"/>
    </row>
    <row r="17" spans="1:24">
      <c r="A17" s="335"/>
      <c r="B17" s="639"/>
      <c r="C17" s="622" t="s">
        <v>38</v>
      </c>
      <c r="D17" s="617" t="s">
        <v>194</v>
      </c>
      <c r="E17" s="619">
        <v>8</v>
      </c>
      <c r="F17" s="617" t="s">
        <v>195</v>
      </c>
      <c r="G17" s="620">
        <v>0.5</v>
      </c>
      <c r="H17" s="16" t="s">
        <v>24</v>
      </c>
      <c r="I17" s="55">
        <v>0.33</v>
      </c>
      <c r="J17" s="55">
        <v>0.66</v>
      </c>
      <c r="K17" s="55">
        <v>1</v>
      </c>
      <c r="L17" s="62">
        <f>SUM(I17:I17)*G17</f>
        <v>0.16500000000000001</v>
      </c>
      <c r="M17" s="62">
        <f t="shared" ref="M17" si="40">SUM(J17:J17)*G17</f>
        <v>0.33</v>
      </c>
      <c r="N17" s="62">
        <f t="shared" ref="N17" si="41">SUM(K17:K17)*G17</f>
        <v>0.5</v>
      </c>
      <c r="O17" s="68">
        <f t="shared" si="4"/>
        <v>0.5</v>
      </c>
      <c r="P17" s="610">
        <f>+L18+L20</f>
        <v>0.33</v>
      </c>
      <c r="Q17" s="610">
        <f t="shared" ref="Q17:R17" si="42">+M18+M20</f>
        <v>0</v>
      </c>
      <c r="R17" s="610">
        <f t="shared" si="42"/>
        <v>0</v>
      </c>
      <c r="S17" s="612">
        <f>MAX(P17:R20)</f>
        <v>0.33</v>
      </c>
      <c r="T17" s="387"/>
      <c r="U17" s="614" t="s">
        <v>25</v>
      </c>
      <c r="V17" s="374" t="str">
        <f>+IF(I18&gt;I17,"SUPERADA",IF(I18=I17,"EQUILIBRADA",IF(I18&lt;I17,"PARA MEJORAR")))</f>
        <v>EQUILIBRADA</v>
      </c>
      <c r="W17" s="420"/>
      <c r="X17" s="615"/>
    </row>
    <row r="18" spans="1:24">
      <c r="A18" s="335"/>
      <c r="B18" s="639"/>
      <c r="C18" s="622"/>
      <c r="D18" s="617"/>
      <c r="E18" s="619"/>
      <c r="F18" s="617" t="s">
        <v>196</v>
      </c>
      <c r="G18" s="620"/>
      <c r="H18" s="15" t="s">
        <v>27</v>
      </c>
      <c r="I18" s="54">
        <v>0.33</v>
      </c>
      <c r="J18" s="54">
        <v>0</v>
      </c>
      <c r="K18" s="54">
        <v>0</v>
      </c>
      <c r="L18" s="61">
        <f t="shared" ref="L18" si="43">SUM(I18:I18)*G17</f>
        <v>0.16500000000000001</v>
      </c>
      <c r="M18" s="61">
        <f t="shared" ref="M18" si="44">SUM(J18:J18)*G17</f>
        <v>0</v>
      </c>
      <c r="N18" s="61">
        <f t="shared" ref="N18" si="45">SUM(K18:K18)*G17</f>
        <v>0</v>
      </c>
      <c r="O18" s="67">
        <f t="shared" si="4"/>
        <v>0.16500000000000001</v>
      </c>
      <c r="P18" s="610"/>
      <c r="Q18" s="610"/>
      <c r="R18" s="610"/>
      <c r="S18" s="612"/>
      <c r="T18" s="387"/>
      <c r="U18" s="614"/>
      <c r="V18" s="374"/>
      <c r="W18" s="420"/>
      <c r="X18" s="615"/>
    </row>
    <row r="19" spans="1:24">
      <c r="A19" s="335"/>
      <c r="B19" s="639"/>
      <c r="C19" s="622"/>
      <c r="D19" s="617" t="s">
        <v>197</v>
      </c>
      <c r="E19" s="619">
        <v>9</v>
      </c>
      <c r="F19" s="617" t="s">
        <v>198</v>
      </c>
      <c r="G19" s="620">
        <v>0.5</v>
      </c>
      <c r="H19" s="16" t="s">
        <v>24</v>
      </c>
      <c r="I19" s="55">
        <v>0.33</v>
      </c>
      <c r="J19" s="55">
        <v>0.66</v>
      </c>
      <c r="K19" s="55">
        <v>1</v>
      </c>
      <c r="L19" s="62">
        <f>SUM(I19:I19)*G19</f>
        <v>0.16500000000000001</v>
      </c>
      <c r="M19" s="62">
        <f t="shared" ref="M19" si="46">SUM(J19:J19)*G19</f>
        <v>0.33</v>
      </c>
      <c r="N19" s="62">
        <f t="shared" ref="N19" si="47">SUM(K19:K19)*G19</f>
        <v>0.5</v>
      </c>
      <c r="O19" s="68">
        <f t="shared" si="4"/>
        <v>0.5</v>
      </c>
      <c r="P19" s="610"/>
      <c r="Q19" s="610"/>
      <c r="R19" s="610"/>
      <c r="S19" s="612"/>
      <c r="T19" s="387"/>
      <c r="U19" s="614" t="s">
        <v>33</v>
      </c>
      <c r="V19" s="374" t="str">
        <f>+IF(I20&gt;I19,"SUPERADA",IF(I20=I19,"EQUILIBRADA",IF(I20&lt;I19,"PARA MEJORAR")))</f>
        <v>EQUILIBRADA</v>
      </c>
      <c r="W19" s="420"/>
      <c r="X19" s="615"/>
    </row>
    <row r="20" spans="1:24" ht="13.5" thickBot="1">
      <c r="A20" s="335"/>
      <c r="B20" s="640"/>
      <c r="C20" s="623"/>
      <c r="D20" s="618" t="s">
        <v>199</v>
      </c>
      <c r="E20" s="619"/>
      <c r="F20" s="617"/>
      <c r="G20" s="621"/>
      <c r="H20" s="17" t="s">
        <v>27</v>
      </c>
      <c r="I20" s="56">
        <v>0.33</v>
      </c>
      <c r="J20" s="56">
        <v>0</v>
      </c>
      <c r="K20" s="56">
        <v>0</v>
      </c>
      <c r="L20" s="63">
        <f t="shared" ref="L20" si="48">SUM(I20:I20)*G19</f>
        <v>0.16500000000000001</v>
      </c>
      <c r="M20" s="63">
        <f t="shared" ref="M20" si="49">SUM(J20:J20)*G19</f>
        <v>0</v>
      </c>
      <c r="N20" s="63">
        <f t="shared" ref="N20" si="50">SUM(K20:K20)*G19</f>
        <v>0</v>
      </c>
      <c r="O20" s="69">
        <f t="shared" si="4"/>
        <v>0.16500000000000001</v>
      </c>
      <c r="P20" s="611"/>
      <c r="Q20" s="611"/>
      <c r="R20" s="611"/>
      <c r="S20" s="613"/>
      <c r="T20" s="487"/>
      <c r="U20" s="633"/>
      <c r="V20" s="375"/>
      <c r="W20" s="421"/>
      <c r="X20" s="616"/>
    </row>
    <row r="21" spans="1:24">
      <c r="A21" s="335"/>
      <c r="B21" s="600" t="s">
        <v>200</v>
      </c>
      <c r="C21" s="603" t="s">
        <v>43</v>
      </c>
      <c r="D21" s="606" t="s">
        <v>201</v>
      </c>
      <c r="E21" s="607">
        <v>10</v>
      </c>
      <c r="F21" s="608" t="s">
        <v>202</v>
      </c>
      <c r="G21" s="609">
        <v>0.25</v>
      </c>
      <c r="H21" s="14" t="s">
        <v>24</v>
      </c>
      <c r="I21" s="53">
        <v>0.33</v>
      </c>
      <c r="J21" s="53">
        <v>0.66</v>
      </c>
      <c r="K21" s="53">
        <v>1</v>
      </c>
      <c r="L21" s="60">
        <f t="shared" ref="L21" si="51">SUM(I21:I21)*G21</f>
        <v>8.2500000000000004E-2</v>
      </c>
      <c r="M21" s="60">
        <f t="shared" ref="M21" si="52">SUM(J21:J21)*G21</f>
        <v>0.16500000000000001</v>
      </c>
      <c r="N21" s="60">
        <f t="shared" ref="N21" si="53">SUM(K21:K21)*G21</f>
        <v>0.25</v>
      </c>
      <c r="O21" s="66">
        <f t="shared" si="4"/>
        <v>0.25</v>
      </c>
      <c r="P21" s="583">
        <f>+L22+L24+L26+L28</f>
        <v>0.33</v>
      </c>
      <c r="Q21" s="583">
        <f t="shared" ref="Q21:R21" si="54">+M22+M24+M26+M28</f>
        <v>0</v>
      </c>
      <c r="R21" s="583">
        <f t="shared" si="54"/>
        <v>0</v>
      </c>
      <c r="S21" s="583">
        <f>MAX(P21:R28)</f>
        <v>0.33</v>
      </c>
      <c r="T21" s="586">
        <f>AVERAGE(S21:S28)</f>
        <v>0.33</v>
      </c>
      <c r="U21" s="589" t="s">
        <v>25</v>
      </c>
      <c r="V21" s="418" t="str">
        <f>+IF(I22&gt;I21,"SUPERADA",IF(I22=I21,"EQUILIBRADA",IF(I22&lt;I21,"PARA MEJORAR")))</f>
        <v>EQUILIBRADA</v>
      </c>
      <c r="W21" s="419"/>
      <c r="X21" s="595"/>
    </row>
    <row r="22" spans="1:24">
      <c r="A22" s="335"/>
      <c r="B22" s="601"/>
      <c r="C22" s="604"/>
      <c r="D22" s="578"/>
      <c r="E22" s="579"/>
      <c r="F22" s="580"/>
      <c r="G22" s="581"/>
      <c r="H22" s="15" t="s">
        <v>27</v>
      </c>
      <c r="I22" s="54">
        <v>0.33</v>
      </c>
      <c r="J22" s="54">
        <v>0</v>
      </c>
      <c r="K22" s="54">
        <v>0</v>
      </c>
      <c r="L22" s="61">
        <f t="shared" ref="L22" si="55">SUM(I22:I22)*G21</f>
        <v>8.2500000000000004E-2</v>
      </c>
      <c r="M22" s="61">
        <f t="shared" ref="M22" si="56">SUM(J22:J22)*G21</f>
        <v>0</v>
      </c>
      <c r="N22" s="61">
        <f t="shared" ref="N22" si="57">SUM(K22:K22)*G21</f>
        <v>0</v>
      </c>
      <c r="O22" s="67">
        <f t="shared" si="4"/>
        <v>8.2500000000000004E-2</v>
      </c>
      <c r="P22" s="584"/>
      <c r="Q22" s="584"/>
      <c r="R22" s="584"/>
      <c r="S22" s="584"/>
      <c r="T22" s="587"/>
      <c r="U22" s="582"/>
      <c r="V22" s="374"/>
      <c r="W22" s="420"/>
      <c r="X22" s="596"/>
    </row>
    <row r="23" spans="1:24">
      <c r="A23" s="335"/>
      <c r="B23" s="601"/>
      <c r="C23" s="604"/>
      <c r="D23" s="578" t="s">
        <v>203</v>
      </c>
      <c r="E23" s="579">
        <v>11</v>
      </c>
      <c r="F23" s="580" t="s">
        <v>204</v>
      </c>
      <c r="G23" s="581">
        <v>0.25</v>
      </c>
      <c r="H23" s="16" t="s">
        <v>24</v>
      </c>
      <c r="I23" s="55">
        <v>0.33</v>
      </c>
      <c r="J23" s="55">
        <v>0.66</v>
      </c>
      <c r="K23" s="55">
        <v>1</v>
      </c>
      <c r="L23" s="62">
        <f t="shared" ref="L23" si="58">SUM(I23:I23)*G23</f>
        <v>8.2500000000000004E-2</v>
      </c>
      <c r="M23" s="62">
        <f t="shared" ref="M23" si="59">SUM(J23:J23)*G23</f>
        <v>0.16500000000000001</v>
      </c>
      <c r="N23" s="62">
        <f t="shared" ref="N23" si="60">SUM(K23:K23)*G23</f>
        <v>0.25</v>
      </c>
      <c r="O23" s="68">
        <f t="shared" si="4"/>
        <v>0.25</v>
      </c>
      <c r="P23" s="584"/>
      <c r="Q23" s="584"/>
      <c r="R23" s="584"/>
      <c r="S23" s="584"/>
      <c r="T23" s="587"/>
      <c r="U23" s="582" t="s">
        <v>25</v>
      </c>
      <c r="V23" s="374" t="str">
        <f>+IF(I24&gt;I23,"SUPERADA",IF(I24=I23,"EQUILIBRADA",IF(I24&lt;I23,"PARA MEJORAR")))</f>
        <v>EQUILIBRADA</v>
      </c>
      <c r="W23" s="420"/>
      <c r="X23" s="597"/>
    </row>
    <row r="24" spans="1:24" ht="13.5" thickBot="1">
      <c r="A24" s="335"/>
      <c r="B24" s="601"/>
      <c r="C24" s="604"/>
      <c r="D24" s="578"/>
      <c r="E24" s="579"/>
      <c r="F24" s="580"/>
      <c r="G24" s="581"/>
      <c r="H24" s="15" t="s">
        <v>27</v>
      </c>
      <c r="I24" s="54">
        <v>0.33</v>
      </c>
      <c r="J24" s="54">
        <v>0</v>
      </c>
      <c r="K24" s="54">
        <v>0</v>
      </c>
      <c r="L24" s="61">
        <f t="shared" ref="L24" si="61">SUM(I24:I24)*G23</f>
        <v>8.2500000000000004E-2</v>
      </c>
      <c r="M24" s="61">
        <f t="shared" ref="M24" si="62">SUM(J24:J24)*G23</f>
        <v>0</v>
      </c>
      <c r="N24" s="61">
        <f t="shared" ref="N24" si="63">SUM(K24:K24)*G23</f>
        <v>0</v>
      </c>
      <c r="O24" s="67">
        <f t="shared" si="4"/>
        <v>8.2500000000000004E-2</v>
      </c>
      <c r="P24" s="584"/>
      <c r="Q24" s="584"/>
      <c r="R24" s="584"/>
      <c r="S24" s="584"/>
      <c r="T24" s="587"/>
      <c r="U24" s="582"/>
      <c r="V24" s="374"/>
      <c r="W24" s="420"/>
      <c r="X24" s="596"/>
    </row>
    <row r="25" spans="1:24">
      <c r="A25" s="335"/>
      <c r="B25" s="601"/>
      <c r="C25" s="604"/>
      <c r="D25" s="578" t="s">
        <v>205</v>
      </c>
      <c r="E25" s="579">
        <v>12</v>
      </c>
      <c r="F25" s="580" t="s">
        <v>206</v>
      </c>
      <c r="G25" s="581">
        <v>0.25</v>
      </c>
      <c r="H25" s="16" t="s">
        <v>24</v>
      </c>
      <c r="I25" s="55">
        <v>0.33</v>
      </c>
      <c r="J25" s="55">
        <v>0.66</v>
      </c>
      <c r="K25" s="55">
        <v>1</v>
      </c>
      <c r="L25" s="62">
        <f t="shared" ref="L25" si="64">SUM(I25:I25)*G25</f>
        <v>8.2500000000000004E-2</v>
      </c>
      <c r="M25" s="62">
        <f t="shared" ref="M25" si="65">SUM(J25:J25)*G25</f>
        <v>0.16500000000000001</v>
      </c>
      <c r="N25" s="62">
        <f t="shared" ref="N25" si="66">SUM(K25:K25)*G25</f>
        <v>0.25</v>
      </c>
      <c r="O25" s="68">
        <f t="shared" si="4"/>
        <v>0.25</v>
      </c>
      <c r="P25" s="584"/>
      <c r="Q25" s="584"/>
      <c r="R25" s="584"/>
      <c r="S25" s="584"/>
      <c r="T25" s="587"/>
      <c r="U25" s="582" t="s">
        <v>25</v>
      </c>
      <c r="V25" s="374" t="str">
        <f>+IF(I26&gt;I25,"SUPERADA",IF(I26=I25,"EQUILIBRADA",IF(I26&lt;I25,"PARA MEJORAR")))</f>
        <v>EQUILIBRADA</v>
      </c>
      <c r="W25" s="420"/>
      <c r="X25" s="598"/>
    </row>
    <row r="26" spans="1:24" ht="13.5" thickBot="1">
      <c r="A26" s="335"/>
      <c r="B26" s="601"/>
      <c r="C26" s="604"/>
      <c r="D26" s="578"/>
      <c r="E26" s="579"/>
      <c r="F26" s="580"/>
      <c r="G26" s="581"/>
      <c r="H26" s="15" t="s">
        <v>27</v>
      </c>
      <c r="I26" s="54">
        <v>0.33</v>
      </c>
      <c r="J26" s="54">
        <v>0</v>
      </c>
      <c r="K26" s="54">
        <v>0</v>
      </c>
      <c r="L26" s="61">
        <f t="shared" ref="L26" si="67">SUM(I26:I26)*G25</f>
        <v>8.2500000000000004E-2</v>
      </c>
      <c r="M26" s="61">
        <f t="shared" ref="M26" si="68">SUM(J26:J26)*G25</f>
        <v>0</v>
      </c>
      <c r="N26" s="61">
        <f t="shared" ref="N26" si="69">SUM(K26:K26)*G25</f>
        <v>0</v>
      </c>
      <c r="O26" s="67">
        <f t="shared" si="4"/>
        <v>8.2500000000000004E-2</v>
      </c>
      <c r="P26" s="584"/>
      <c r="Q26" s="584"/>
      <c r="R26" s="584"/>
      <c r="S26" s="584"/>
      <c r="T26" s="587"/>
      <c r="U26" s="582"/>
      <c r="V26" s="374"/>
      <c r="W26" s="420"/>
      <c r="X26" s="599"/>
    </row>
    <row r="27" spans="1:24">
      <c r="A27" s="335"/>
      <c r="B27" s="601"/>
      <c r="C27" s="604"/>
      <c r="D27" s="578" t="s">
        <v>207</v>
      </c>
      <c r="E27" s="579">
        <v>13</v>
      </c>
      <c r="F27" s="580" t="s">
        <v>208</v>
      </c>
      <c r="G27" s="581">
        <v>0.25</v>
      </c>
      <c r="H27" s="16" t="s">
        <v>24</v>
      </c>
      <c r="I27" s="55">
        <v>0.33</v>
      </c>
      <c r="J27" s="55">
        <v>0.66</v>
      </c>
      <c r="K27" s="55">
        <v>1</v>
      </c>
      <c r="L27" s="62">
        <f t="shared" ref="L27" si="70">SUM(I27:I27)*G27</f>
        <v>8.2500000000000004E-2</v>
      </c>
      <c r="M27" s="62">
        <f t="shared" ref="M27" si="71">SUM(J27:J27)*G27</f>
        <v>0.16500000000000001</v>
      </c>
      <c r="N27" s="62">
        <f t="shared" ref="N27" si="72">SUM(K27:K27)*G27</f>
        <v>0.25</v>
      </c>
      <c r="O27" s="68">
        <f t="shared" si="4"/>
        <v>0.25</v>
      </c>
      <c r="P27" s="584"/>
      <c r="Q27" s="584"/>
      <c r="R27" s="584"/>
      <c r="S27" s="584"/>
      <c r="T27" s="587"/>
      <c r="U27" s="582" t="s">
        <v>33</v>
      </c>
      <c r="V27" s="374" t="str">
        <f>+IF(I28&gt;I27,"SUPERADA",IF(I28=I27,"EQUILIBRADA",IF(I28&lt;I27,"PARA MEJORAR")))</f>
        <v>EQUILIBRADA</v>
      </c>
      <c r="W27" s="420"/>
      <c r="X27" s="595"/>
    </row>
    <row r="28" spans="1:24" ht="13.5" thickBot="1">
      <c r="A28" s="335"/>
      <c r="B28" s="602"/>
      <c r="C28" s="605"/>
      <c r="D28" s="590"/>
      <c r="E28" s="591"/>
      <c r="F28" s="592"/>
      <c r="G28" s="593"/>
      <c r="H28" s="17" t="s">
        <v>27</v>
      </c>
      <c r="I28" s="56">
        <v>0.33</v>
      </c>
      <c r="J28" s="56">
        <v>0</v>
      </c>
      <c r="K28" s="56">
        <v>0</v>
      </c>
      <c r="L28" s="63">
        <f t="shared" ref="L28" si="73">SUM(I28:I28)*G27</f>
        <v>8.2500000000000004E-2</v>
      </c>
      <c r="M28" s="63">
        <f t="shared" ref="M28" si="74">SUM(J28:J28)*G27</f>
        <v>0</v>
      </c>
      <c r="N28" s="63">
        <f t="shared" ref="N28" si="75">SUM(K28:K28)*G27</f>
        <v>0</v>
      </c>
      <c r="O28" s="69">
        <f t="shared" si="4"/>
        <v>8.2500000000000004E-2</v>
      </c>
      <c r="P28" s="585"/>
      <c r="Q28" s="585"/>
      <c r="R28" s="585"/>
      <c r="S28" s="585"/>
      <c r="T28" s="588"/>
      <c r="U28" s="594"/>
      <c r="V28" s="375"/>
      <c r="W28" s="421"/>
      <c r="X28" s="596"/>
    </row>
    <row r="29" spans="1:24">
      <c r="A29" s="335"/>
      <c r="B29" s="541" t="s">
        <v>209</v>
      </c>
      <c r="C29" s="563" t="s">
        <v>50</v>
      </c>
      <c r="D29" s="576" t="s">
        <v>210</v>
      </c>
      <c r="E29" s="566">
        <v>14</v>
      </c>
      <c r="F29" s="565" t="s">
        <v>211</v>
      </c>
      <c r="G29" s="577">
        <v>0.17</v>
      </c>
      <c r="H29" s="14" t="s">
        <v>24</v>
      </c>
      <c r="I29" s="53">
        <v>0</v>
      </c>
      <c r="J29" s="53">
        <v>0.5</v>
      </c>
      <c r="K29" s="53">
        <v>1</v>
      </c>
      <c r="L29" s="60">
        <f t="shared" ref="L29" si="76">SUM(I29:I29)*G29</f>
        <v>0</v>
      </c>
      <c r="M29" s="60">
        <f t="shared" ref="M29" si="77">SUM(J29:J29)*G29</f>
        <v>8.5000000000000006E-2</v>
      </c>
      <c r="N29" s="60">
        <f t="shared" ref="N29" si="78">SUM(K29:K29)*G29</f>
        <v>0.17</v>
      </c>
      <c r="O29" s="66">
        <f t="shared" si="4"/>
        <v>0.17</v>
      </c>
      <c r="P29" s="568">
        <f>+L30+L32+L34+L36+L38+L40+L42</f>
        <v>0.26929999999999998</v>
      </c>
      <c r="Q29" s="568">
        <f t="shared" ref="Q29:R29" si="79">+M30+M32+M34+M36+M38+M40+M42</f>
        <v>0</v>
      </c>
      <c r="R29" s="568">
        <f t="shared" si="79"/>
        <v>0</v>
      </c>
      <c r="S29" s="568">
        <f>MAX(P29:R42)</f>
        <v>0.26929999999999998</v>
      </c>
      <c r="T29" s="386">
        <f>AVERAGE(S29:S54)</f>
        <v>0.27709999999999996</v>
      </c>
      <c r="U29" s="575" t="s">
        <v>53</v>
      </c>
      <c r="V29" s="418" t="str">
        <f>+IF(I30&gt;I29,"SUPERADA",IF(I30=I29,"EQUILIBRADA",IF(I30&lt;I29,"PARA MEJORAR")))</f>
        <v>EQUILIBRADA</v>
      </c>
      <c r="W29" s="419"/>
      <c r="X29" s="571"/>
    </row>
    <row r="30" spans="1:24">
      <c r="A30" s="335"/>
      <c r="B30" s="542"/>
      <c r="C30" s="564"/>
      <c r="D30" s="557"/>
      <c r="E30" s="550"/>
      <c r="F30" s="557"/>
      <c r="G30" s="558"/>
      <c r="H30" s="15" t="s">
        <v>27</v>
      </c>
      <c r="I30" s="54">
        <v>0</v>
      </c>
      <c r="J30" s="54">
        <v>0</v>
      </c>
      <c r="K30" s="54">
        <v>0</v>
      </c>
      <c r="L30" s="61">
        <f t="shared" ref="L30" si="80">SUM(I30:I30)*G29</f>
        <v>0</v>
      </c>
      <c r="M30" s="61">
        <f t="shared" ref="M30" si="81">SUM(J30:J30)*G29</f>
        <v>0</v>
      </c>
      <c r="N30" s="61">
        <f t="shared" ref="N30" si="82">SUM(K30:K30)*G29</f>
        <v>0</v>
      </c>
      <c r="O30" s="67">
        <f t="shared" si="4"/>
        <v>0</v>
      </c>
      <c r="P30" s="569"/>
      <c r="Q30" s="569"/>
      <c r="R30" s="569"/>
      <c r="S30" s="569"/>
      <c r="T30" s="387"/>
      <c r="U30" s="574"/>
      <c r="V30" s="374"/>
      <c r="W30" s="420"/>
      <c r="X30" s="572"/>
    </row>
    <row r="31" spans="1:24">
      <c r="A31" s="335"/>
      <c r="B31" s="542"/>
      <c r="C31" s="564"/>
      <c r="D31" s="557" t="s">
        <v>212</v>
      </c>
      <c r="E31" s="550">
        <v>15</v>
      </c>
      <c r="F31" s="557" t="s">
        <v>213</v>
      </c>
      <c r="G31" s="558">
        <v>0.17</v>
      </c>
      <c r="H31" s="16" t="s">
        <v>24</v>
      </c>
      <c r="I31" s="55">
        <v>0.2</v>
      </c>
      <c r="J31" s="55">
        <v>1</v>
      </c>
      <c r="K31" s="55">
        <v>1</v>
      </c>
      <c r="L31" s="62">
        <f t="shared" ref="L31" si="83">SUM(I31:I31)*G31</f>
        <v>3.4000000000000002E-2</v>
      </c>
      <c r="M31" s="62">
        <f t="shared" ref="M31" si="84">SUM(J31:J31)*G31</f>
        <v>0.17</v>
      </c>
      <c r="N31" s="62">
        <f t="shared" ref="N31" si="85">SUM(K31:K31)*G31</f>
        <v>0.17</v>
      </c>
      <c r="O31" s="68">
        <f t="shared" si="4"/>
        <v>0.17</v>
      </c>
      <c r="P31" s="569"/>
      <c r="Q31" s="569"/>
      <c r="R31" s="569"/>
      <c r="S31" s="569"/>
      <c r="T31" s="387"/>
      <c r="U31" s="574" t="s">
        <v>55</v>
      </c>
      <c r="V31" s="374" t="str">
        <f>+IF(I32&gt;I31,"SUPERADA",IF(I32=I31,"EQUILIBRADA",IF(I32&lt;I31,"PARA MEJORAR")))</f>
        <v>EQUILIBRADA</v>
      </c>
      <c r="W31" s="420"/>
      <c r="X31" s="572"/>
    </row>
    <row r="32" spans="1:24" ht="13.5" thickBot="1">
      <c r="A32" s="335"/>
      <c r="B32" s="542"/>
      <c r="C32" s="564"/>
      <c r="D32" s="557"/>
      <c r="E32" s="550"/>
      <c r="F32" s="557"/>
      <c r="G32" s="558"/>
      <c r="H32" s="15" t="s">
        <v>27</v>
      </c>
      <c r="I32" s="54">
        <v>0.2</v>
      </c>
      <c r="J32" s="54">
        <v>0</v>
      </c>
      <c r="K32" s="54">
        <v>0</v>
      </c>
      <c r="L32" s="61">
        <f t="shared" ref="L32" si="86">SUM(I32:I32)*G31</f>
        <v>3.4000000000000002E-2</v>
      </c>
      <c r="M32" s="61">
        <f t="shared" ref="M32" si="87">SUM(J32:J32)*G31</f>
        <v>0</v>
      </c>
      <c r="N32" s="61">
        <f t="shared" ref="N32" si="88">SUM(K32:K32)*G31</f>
        <v>0</v>
      </c>
      <c r="O32" s="67">
        <f t="shared" si="4"/>
        <v>3.4000000000000002E-2</v>
      </c>
      <c r="P32" s="569"/>
      <c r="Q32" s="569"/>
      <c r="R32" s="569"/>
      <c r="S32" s="569"/>
      <c r="T32" s="387"/>
      <c r="U32" s="574"/>
      <c r="V32" s="374"/>
      <c r="W32" s="420"/>
      <c r="X32" s="573"/>
    </row>
    <row r="33" spans="1:24">
      <c r="A33" s="335"/>
      <c r="B33" s="542"/>
      <c r="C33" s="564"/>
      <c r="D33" s="557" t="s">
        <v>214</v>
      </c>
      <c r="E33" s="550">
        <v>16</v>
      </c>
      <c r="F33" s="557" t="s">
        <v>215</v>
      </c>
      <c r="G33" s="561">
        <v>0.16</v>
      </c>
      <c r="H33" s="16" t="s">
        <v>24</v>
      </c>
      <c r="I33" s="55">
        <v>0.33</v>
      </c>
      <c r="J33" s="55">
        <v>0.66</v>
      </c>
      <c r="K33" s="55">
        <v>1</v>
      </c>
      <c r="L33" s="62">
        <f t="shared" ref="L33" si="89">SUM(I33:I33)*G33</f>
        <v>5.2800000000000007E-2</v>
      </c>
      <c r="M33" s="62">
        <f t="shared" ref="M33" si="90">SUM(J33:J33)*G33</f>
        <v>0.10560000000000001</v>
      </c>
      <c r="N33" s="62">
        <f t="shared" ref="N33" si="91">SUM(K33:K33)*G33</f>
        <v>0.16</v>
      </c>
      <c r="O33" s="68">
        <f t="shared" si="4"/>
        <v>0.16</v>
      </c>
      <c r="P33" s="569"/>
      <c r="Q33" s="569"/>
      <c r="R33" s="569"/>
      <c r="S33" s="569"/>
      <c r="T33" s="387"/>
      <c r="U33" s="559" t="s">
        <v>55</v>
      </c>
      <c r="V33" s="374" t="str">
        <f>+IF(I34&gt;I33,"SUPERADA",IF(I34=I33,"EQUILIBRADA",IF(I34&lt;I33,"PARA MEJORAR")))</f>
        <v>EQUILIBRADA</v>
      </c>
      <c r="W33" s="420"/>
      <c r="X33" s="571"/>
    </row>
    <row r="34" spans="1:24">
      <c r="A34" s="335"/>
      <c r="B34" s="542"/>
      <c r="C34" s="564"/>
      <c r="D34" s="557"/>
      <c r="E34" s="550"/>
      <c r="F34" s="557"/>
      <c r="G34" s="561"/>
      <c r="H34" s="15" t="s">
        <v>27</v>
      </c>
      <c r="I34" s="54">
        <v>0.33</v>
      </c>
      <c r="J34" s="54">
        <v>0</v>
      </c>
      <c r="K34" s="54">
        <v>0</v>
      </c>
      <c r="L34" s="61">
        <f t="shared" ref="L34" si="92">SUM(I34:I34)*G33</f>
        <v>5.2800000000000007E-2</v>
      </c>
      <c r="M34" s="61">
        <f t="shared" ref="M34" si="93">SUM(J34:J34)*G33</f>
        <v>0</v>
      </c>
      <c r="N34" s="61">
        <f t="shared" ref="N34" si="94">SUM(K34:K34)*G33</f>
        <v>0</v>
      </c>
      <c r="O34" s="67">
        <f t="shared" si="4"/>
        <v>5.2800000000000007E-2</v>
      </c>
      <c r="P34" s="569"/>
      <c r="Q34" s="569"/>
      <c r="R34" s="569"/>
      <c r="S34" s="569"/>
      <c r="T34" s="387"/>
      <c r="U34" s="559"/>
      <c r="V34" s="374"/>
      <c r="W34" s="420"/>
      <c r="X34" s="572"/>
    </row>
    <row r="35" spans="1:24">
      <c r="A35" s="335"/>
      <c r="B35" s="542"/>
      <c r="C35" s="564"/>
      <c r="D35" s="557" t="s">
        <v>216</v>
      </c>
      <c r="E35" s="550">
        <v>17</v>
      </c>
      <c r="F35" s="557" t="s">
        <v>217</v>
      </c>
      <c r="G35" s="561">
        <v>0.1</v>
      </c>
      <c r="H35" s="16" t="s">
        <v>24</v>
      </c>
      <c r="I35" s="55">
        <v>1</v>
      </c>
      <c r="J35" s="55">
        <v>1</v>
      </c>
      <c r="K35" s="55">
        <v>1</v>
      </c>
      <c r="L35" s="62">
        <f t="shared" ref="L35" si="95">SUM(I35:I35)*G35</f>
        <v>0.1</v>
      </c>
      <c r="M35" s="62">
        <f t="shared" ref="M35" si="96">SUM(J35:J35)*G35</f>
        <v>0.1</v>
      </c>
      <c r="N35" s="62">
        <f t="shared" ref="N35" si="97">SUM(K35:K35)*G35</f>
        <v>0.1</v>
      </c>
      <c r="O35" s="68">
        <f t="shared" si="4"/>
        <v>0.1</v>
      </c>
      <c r="P35" s="569"/>
      <c r="Q35" s="569"/>
      <c r="R35" s="569"/>
      <c r="S35" s="569"/>
      <c r="T35" s="387"/>
      <c r="U35" s="559" t="s">
        <v>59</v>
      </c>
      <c r="V35" s="374" t="str">
        <f>+IF(I36&gt;I35,"SUPERADA",IF(I36=I35,"EQUILIBRADA",IF(I36&lt;I35,"PARA MEJORAR")))</f>
        <v>EQUILIBRADA</v>
      </c>
      <c r="W35" s="420"/>
      <c r="X35" s="572"/>
    </row>
    <row r="36" spans="1:24">
      <c r="A36" s="335"/>
      <c r="B36" s="542"/>
      <c r="C36" s="564"/>
      <c r="D36" s="557"/>
      <c r="E36" s="550"/>
      <c r="F36" s="557"/>
      <c r="G36" s="561"/>
      <c r="H36" s="15" t="s">
        <v>27</v>
      </c>
      <c r="I36" s="54">
        <v>1</v>
      </c>
      <c r="J36" s="54">
        <v>0</v>
      </c>
      <c r="K36" s="54">
        <v>0</v>
      </c>
      <c r="L36" s="61">
        <f t="shared" ref="L36" si="98">SUM(I36:I36)*G35</f>
        <v>0.1</v>
      </c>
      <c r="M36" s="61">
        <f t="shared" ref="M36" si="99">SUM(J36:J36)*G35</f>
        <v>0</v>
      </c>
      <c r="N36" s="61">
        <f t="shared" ref="N36" si="100">SUM(K36:K36)*G35</f>
        <v>0</v>
      </c>
      <c r="O36" s="67">
        <f t="shared" si="4"/>
        <v>0.1</v>
      </c>
      <c r="P36" s="569"/>
      <c r="Q36" s="569"/>
      <c r="R36" s="569"/>
      <c r="S36" s="569"/>
      <c r="T36" s="387"/>
      <c r="U36" s="559"/>
      <c r="V36" s="374"/>
      <c r="W36" s="420"/>
      <c r="X36" s="572"/>
    </row>
    <row r="37" spans="1:24">
      <c r="A37" s="335"/>
      <c r="B37" s="542"/>
      <c r="C37" s="564"/>
      <c r="D37" s="557" t="s">
        <v>218</v>
      </c>
      <c r="E37" s="550">
        <v>18</v>
      </c>
      <c r="F37" s="557" t="s">
        <v>219</v>
      </c>
      <c r="G37" s="561">
        <v>0.15</v>
      </c>
      <c r="H37" s="16" t="s">
        <v>24</v>
      </c>
      <c r="I37" s="55">
        <v>0.33</v>
      </c>
      <c r="J37" s="55">
        <v>0.66</v>
      </c>
      <c r="K37" s="55">
        <v>1</v>
      </c>
      <c r="L37" s="62">
        <f t="shared" ref="L37" si="101">SUM(I37:I37)*G37</f>
        <v>4.9500000000000002E-2</v>
      </c>
      <c r="M37" s="62">
        <f t="shared" ref="M37" si="102">SUM(J37:J37)*G37</f>
        <v>9.9000000000000005E-2</v>
      </c>
      <c r="N37" s="62">
        <f t="shared" ref="N37" si="103">SUM(K37:K37)*G37</f>
        <v>0.15</v>
      </c>
      <c r="O37" s="68">
        <f t="shared" si="4"/>
        <v>0.15</v>
      </c>
      <c r="P37" s="569"/>
      <c r="Q37" s="569"/>
      <c r="R37" s="569"/>
      <c r="S37" s="569"/>
      <c r="T37" s="387"/>
      <c r="U37" s="559" t="s">
        <v>59</v>
      </c>
      <c r="V37" s="374" t="str">
        <f>+IF(I38&gt;I37,"SUPERADA",IF(I38=I37,"EQUILIBRADA",IF(I38&lt;I37,"PARA MEJORAR")))</f>
        <v>EQUILIBRADA</v>
      </c>
      <c r="W37" s="420"/>
      <c r="X37" s="572"/>
    </row>
    <row r="38" spans="1:24">
      <c r="A38" s="335"/>
      <c r="B38" s="542"/>
      <c r="C38" s="564"/>
      <c r="D38" s="557"/>
      <c r="E38" s="550"/>
      <c r="F38" s="557"/>
      <c r="G38" s="561"/>
      <c r="H38" s="15" t="s">
        <v>27</v>
      </c>
      <c r="I38" s="54">
        <v>0.33</v>
      </c>
      <c r="J38" s="54">
        <v>0</v>
      </c>
      <c r="K38" s="54">
        <v>0</v>
      </c>
      <c r="L38" s="61">
        <f t="shared" ref="L38" si="104">SUM(I38:I38)*G37</f>
        <v>4.9500000000000002E-2</v>
      </c>
      <c r="M38" s="61">
        <f t="shared" ref="M38" si="105">SUM(J38:J38)*G37</f>
        <v>0</v>
      </c>
      <c r="N38" s="61">
        <f t="shared" ref="N38" si="106">SUM(K38:K38)*G37</f>
        <v>0</v>
      </c>
      <c r="O38" s="67">
        <f t="shared" si="4"/>
        <v>4.9500000000000002E-2</v>
      </c>
      <c r="P38" s="569"/>
      <c r="Q38" s="569"/>
      <c r="R38" s="569"/>
      <c r="S38" s="569"/>
      <c r="T38" s="387"/>
      <c r="U38" s="559"/>
      <c r="V38" s="374"/>
      <c r="W38" s="420"/>
      <c r="X38" s="572"/>
    </row>
    <row r="39" spans="1:24">
      <c r="A39" s="335"/>
      <c r="B39" s="542"/>
      <c r="C39" s="564"/>
      <c r="D39" s="557" t="s">
        <v>220</v>
      </c>
      <c r="E39" s="550">
        <v>19</v>
      </c>
      <c r="F39" s="557" t="s">
        <v>221</v>
      </c>
      <c r="G39" s="561">
        <v>0.15</v>
      </c>
      <c r="H39" s="16" t="s">
        <v>24</v>
      </c>
      <c r="I39" s="55">
        <v>0</v>
      </c>
      <c r="J39" s="55">
        <v>0</v>
      </c>
      <c r="K39" s="55">
        <v>1</v>
      </c>
      <c r="L39" s="62">
        <f t="shared" ref="L39" si="107">SUM(I39:I39)*G39</f>
        <v>0</v>
      </c>
      <c r="M39" s="62">
        <f t="shared" ref="M39" si="108">SUM(J39:J39)*G39</f>
        <v>0</v>
      </c>
      <c r="N39" s="62">
        <f t="shared" ref="N39" si="109">SUM(K39:K39)*G39</f>
        <v>0.15</v>
      </c>
      <c r="O39" s="68">
        <f t="shared" si="4"/>
        <v>0.15</v>
      </c>
      <c r="P39" s="569"/>
      <c r="Q39" s="569"/>
      <c r="R39" s="569"/>
      <c r="S39" s="569"/>
      <c r="T39" s="387"/>
      <c r="U39" s="559" t="s">
        <v>59</v>
      </c>
      <c r="V39" s="374" t="str">
        <f>+IF(I40&gt;I39,"SUPERADA",IF(I40=I39,"EQUILIBRADA",IF(I40&lt;I39,"PARA MEJORAR")))</f>
        <v>EQUILIBRADA</v>
      </c>
      <c r="W39" s="420"/>
      <c r="X39" s="572"/>
    </row>
    <row r="40" spans="1:24" ht="13.5" thickBot="1">
      <c r="A40" s="335"/>
      <c r="B40" s="542"/>
      <c r="C40" s="564"/>
      <c r="D40" s="557"/>
      <c r="E40" s="550"/>
      <c r="F40" s="557"/>
      <c r="G40" s="561"/>
      <c r="H40" s="15" t="s">
        <v>27</v>
      </c>
      <c r="I40" s="54">
        <v>0</v>
      </c>
      <c r="J40" s="54">
        <v>0</v>
      </c>
      <c r="K40" s="54">
        <v>0</v>
      </c>
      <c r="L40" s="61">
        <f t="shared" ref="L40" si="110">SUM(I40:I40)*G39</f>
        <v>0</v>
      </c>
      <c r="M40" s="61">
        <f t="shared" ref="M40" si="111">SUM(J40:J40)*G39</f>
        <v>0</v>
      </c>
      <c r="N40" s="61">
        <f t="shared" ref="N40" si="112">SUM(K40:K40)*G39</f>
        <v>0</v>
      </c>
      <c r="O40" s="67">
        <f t="shared" si="4"/>
        <v>0</v>
      </c>
      <c r="P40" s="569"/>
      <c r="Q40" s="569"/>
      <c r="R40" s="569"/>
      <c r="S40" s="569"/>
      <c r="T40" s="387"/>
      <c r="U40" s="559"/>
      <c r="V40" s="374"/>
      <c r="W40" s="420"/>
      <c r="X40" s="573"/>
    </row>
    <row r="41" spans="1:24">
      <c r="A41" s="335"/>
      <c r="B41" s="542"/>
      <c r="C41" s="564"/>
      <c r="D41" s="557" t="s">
        <v>222</v>
      </c>
      <c r="E41" s="550">
        <v>20</v>
      </c>
      <c r="F41" s="557" t="s">
        <v>223</v>
      </c>
      <c r="G41" s="561">
        <v>0.1</v>
      </c>
      <c r="H41" s="16" t="s">
        <v>24</v>
      </c>
      <c r="I41" s="55">
        <v>0.33</v>
      </c>
      <c r="J41" s="55">
        <v>0.66</v>
      </c>
      <c r="K41" s="55">
        <v>1</v>
      </c>
      <c r="L41" s="62">
        <f t="shared" ref="L41" si="113">SUM(I41:I41)*G41</f>
        <v>3.3000000000000002E-2</v>
      </c>
      <c r="M41" s="62">
        <f t="shared" ref="M41" si="114">SUM(J41:J41)*G41</f>
        <v>6.6000000000000003E-2</v>
      </c>
      <c r="N41" s="62">
        <f t="shared" ref="N41" si="115">SUM(K41:K41)*G41</f>
        <v>0.1</v>
      </c>
      <c r="O41" s="68">
        <f t="shared" si="4"/>
        <v>0.1</v>
      </c>
      <c r="P41" s="569"/>
      <c r="Q41" s="569"/>
      <c r="R41" s="569"/>
      <c r="S41" s="569"/>
      <c r="T41" s="387"/>
      <c r="U41" s="559" t="s">
        <v>74</v>
      </c>
      <c r="V41" s="374" t="str">
        <f>+IF(I42&gt;I41,"SUPERADA",IF(I42=I41,"EQUILIBRADA",IF(I42&lt;I41,"PARA MEJORAR")))</f>
        <v>EQUILIBRADA</v>
      </c>
      <c r="W41" s="420"/>
      <c r="X41" s="536"/>
    </row>
    <row r="42" spans="1:24" ht="13.5" thickBot="1">
      <c r="A42" s="335"/>
      <c r="B42" s="542"/>
      <c r="C42" s="546"/>
      <c r="D42" s="548"/>
      <c r="E42" s="560"/>
      <c r="F42" s="548"/>
      <c r="G42" s="570"/>
      <c r="H42" s="17" t="s">
        <v>27</v>
      </c>
      <c r="I42" s="56">
        <v>0.33</v>
      </c>
      <c r="J42" s="56">
        <v>0</v>
      </c>
      <c r="K42" s="56">
        <v>0</v>
      </c>
      <c r="L42" s="63">
        <f t="shared" ref="L42" si="116">SUM(I42:I42)*G41</f>
        <v>3.3000000000000002E-2</v>
      </c>
      <c r="M42" s="63">
        <f t="shared" ref="M42" si="117">SUM(J42:J42)*G41</f>
        <v>0</v>
      </c>
      <c r="N42" s="63">
        <f t="shared" ref="N42" si="118">SUM(K42:K42)*G41</f>
        <v>0</v>
      </c>
      <c r="O42" s="69">
        <f t="shared" si="4"/>
        <v>3.3000000000000002E-2</v>
      </c>
      <c r="P42" s="554"/>
      <c r="Q42" s="554"/>
      <c r="R42" s="554"/>
      <c r="S42" s="554"/>
      <c r="T42" s="387"/>
      <c r="U42" s="559"/>
      <c r="V42" s="374"/>
      <c r="W42" s="420"/>
      <c r="X42" s="537"/>
    </row>
    <row r="43" spans="1:24">
      <c r="A43" s="335"/>
      <c r="B43" s="542"/>
      <c r="C43" s="563" t="s">
        <v>60</v>
      </c>
      <c r="D43" s="565" t="s">
        <v>224</v>
      </c>
      <c r="E43" s="566">
        <v>21</v>
      </c>
      <c r="F43" s="565" t="s">
        <v>225</v>
      </c>
      <c r="G43" s="567">
        <v>0.2</v>
      </c>
      <c r="H43" s="14" t="s">
        <v>24</v>
      </c>
      <c r="I43" s="94">
        <v>0.5</v>
      </c>
      <c r="J43" s="94">
        <v>1</v>
      </c>
      <c r="K43" s="53">
        <v>1</v>
      </c>
      <c r="L43" s="60">
        <f t="shared" ref="L43" si="119">SUM(I43:I43)*G43</f>
        <v>0.1</v>
      </c>
      <c r="M43" s="60">
        <f t="shared" ref="M43" si="120">SUM(J43:J43)*G43</f>
        <v>0.2</v>
      </c>
      <c r="N43" s="60">
        <f t="shared" ref="N43" si="121">SUM(K43:K43)*G43</f>
        <v>0.2</v>
      </c>
      <c r="O43" s="66">
        <f t="shared" si="4"/>
        <v>0.2</v>
      </c>
      <c r="P43" s="568">
        <f>+L48+L50+L52+L46+L44</f>
        <v>0.23200000000000001</v>
      </c>
      <c r="Q43" s="568">
        <f>+M48+M50+M52+M46+M44</f>
        <v>0</v>
      </c>
      <c r="R43" s="568">
        <f>+N48+N50+N52+N46+N44</f>
        <v>0</v>
      </c>
      <c r="S43" s="568">
        <f>MAX(P43:R52)</f>
        <v>0.23200000000000001</v>
      </c>
      <c r="T43" s="387"/>
      <c r="U43" s="555" t="s">
        <v>59</v>
      </c>
      <c r="V43" s="374" t="str">
        <f>+IF(I44&gt;I43,"SUPERADA",IF(I44=I43,"EQUILIBRADA",IF(I44&lt;I43,"PARA MEJORAR")))</f>
        <v>EQUILIBRADA</v>
      </c>
      <c r="W43" s="420"/>
      <c r="X43" s="537"/>
    </row>
    <row r="44" spans="1:24">
      <c r="A44" s="335"/>
      <c r="B44" s="542"/>
      <c r="C44" s="564"/>
      <c r="D44" s="557"/>
      <c r="E44" s="550"/>
      <c r="F44" s="557"/>
      <c r="G44" s="561"/>
      <c r="H44" s="15" t="s">
        <v>27</v>
      </c>
      <c r="I44" s="54">
        <v>0.5</v>
      </c>
      <c r="J44" s="54">
        <v>0</v>
      </c>
      <c r="K44" s="54">
        <v>0</v>
      </c>
      <c r="L44" s="61">
        <f t="shared" ref="L44" si="122">SUM(I44:I44)*G43</f>
        <v>0.1</v>
      </c>
      <c r="M44" s="61">
        <f t="shared" ref="M44" si="123">SUM(J44:J44)*G43</f>
        <v>0</v>
      </c>
      <c r="N44" s="61">
        <f t="shared" ref="N44" si="124">SUM(K44:K44)*G43</f>
        <v>0</v>
      </c>
      <c r="O44" s="67">
        <f t="shared" si="4"/>
        <v>0.1</v>
      </c>
      <c r="P44" s="569"/>
      <c r="Q44" s="569"/>
      <c r="R44" s="569"/>
      <c r="S44" s="569"/>
      <c r="T44" s="387"/>
      <c r="U44" s="555"/>
      <c r="V44" s="374"/>
      <c r="W44" s="420"/>
      <c r="X44" s="537"/>
    </row>
    <row r="45" spans="1:24">
      <c r="A45" s="335"/>
      <c r="B45" s="542"/>
      <c r="C45" s="564"/>
      <c r="D45" s="557" t="s">
        <v>226</v>
      </c>
      <c r="E45" s="550">
        <v>22</v>
      </c>
      <c r="F45" s="557" t="s">
        <v>227</v>
      </c>
      <c r="G45" s="561">
        <v>0.2</v>
      </c>
      <c r="H45" s="16" t="s">
        <v>24</v>
      </c>
      <c r="I45" s="55">
        <v>0</v>
      </c>
      <c r="J45" s="55">
        <v>0</v>
      </c>
      <c r="K45" s="55">
        <v>1</v>
      </c>
      <c r="L45" s="62">
        <f t="shared" ref="L45" si="125">SUM(I45:I45)*G45</f>
        <v>0</v>
      </c>
      <c r="M45" s="62">
        <f t="shared" ref="M45" si="126">SUM(J45:J45)*G45</f>
        <v>0</v>
      </c>
      <c r="N45" s="62">
        <f t="shared" ref="N45" si="127">SUM(K45:K45)*G45</f>
        <v>0.2</v>
      </c>
      <c r="O45" s="68">
        <f t="shared" si="4"/>
        <v>0.2</v>
      </c>
      <c r="P45" s="569"/>
      <c r="Q45" s="569"/>
      <c r="R45" s="569"/>
      <c r="S45" s="569"/>
      <c r="T45" s="387"/>
      <c r="U45" s="555" t="s">
        <v>59</v>
      </c>
      <c r="V45" s="374" t="str">
        <f>+IF(I46&gt;I45,"SUPERADA",IF(I46=I45,"EQUILIBRADA",IF(I46&lt;I45,"PARA MEJORAR")))</f>
        <v>EQUILIBRADA</v>
      </c>
      <c r="W45" s="420"/>
      <c r="X45" s="537"/>
    </row>
    <row r="46" spans="1:24" ht="13.5" thickBot="1">
      <c r="A46" s="335"/>
      <c r="B46" s="542"/>
      <c r="C46" s="564"/>
      <c r="D46" s="557"/>
      <c r="E46" s="550"/>
      <c r="F46" s="557"/>
      <c r="G46" s="561"/>
      <c r="H46" s="15" t="s">
        <v>27</v>
      </c>
      <c r="I46" s="54">
        <v>0</v>
      </c>
      <c r="J46" s="54">
        <v>0</v>
      </c>
      <c r="K46" s="54">
        <v>0</v>
      </c>
      <c r="L46" s="61">
        <f t="shared" ref="L46" si="128">SUM(I46:I46)*G45</f>
        <v>0</v>
      </c>
      <c r="M46" s="61">
        <f t="shared" ref="M46" si="129">SUM(J46:J46)*G45</f>
        <v>0</v>
      </c>
      <c r="N46" s="61">
        <f t="shared" ref="N46" si="130">SUM(K46:K46)*G45</f>
        <v>0</v>
      </c>
      <c r="O46" s="67">
        <f t="shared" si="4"/>
        <v>0</v>
      </c>
      <c r="P46" s="569"/>
      <c r="Q46" s="569"/>
      <c r="R46" s="569"/>
      <c r="S46" s="569"/>
      <c r="T46" s="387"/>
      <c r="U46" s="555"/>
      <c r="V46" s="374"/>
      <c r="W46" s="420"/>
      <c r="X46" s="562"/>
    </row>
    <row r="47" spans="1:24">
      <c r="A47" s="335"/>
      <c r="B47" s="542"/>
      <c r="C47" s="564"/>
      <c r="D47" s="557" t="s">
        <v>228</v>
      </c>
      <c r="E47" s="550">
        <v>23</v>
      </c>
      <c r="F47" s="557" t="s">
        <v>229</v>
      </c>
      <c r="G47" s="558">
        <v>0.2</v>
      </c>
      <c r="H47" s="16" t="s">
        <v>24</v>
      </c>
      <c r="I47" s="55">
        <v>0</v>
      </c>
      <c r="J47" s="55">
        <v>0.5</v>
      </c>
      <c r="K47" s="55">
        <v>1</v>
      </c>
      <c r="L47" s="62">
        <f t="shared" ref="L47" si="131">SUM(I47:I47)*G47</f>
        <v>0</v>
      </c>
      <c r="M47" s="62">
        <f t="shared" ref="M47" si="132">SUM(J47:J47)*G47</f>
        <v>0.1</v>
      </c>
      <c r="N47" s="62">
        <f t="shared" ref="N47" si="133">SUM(K47:K47)*G47</f>
        <v>0.2</v>
      </c>
      <c r="O47" s="68">
        <f t="shared" si="4"/>
        <v>0.2</v>
      </c>
      <c r="P47" s="569"/>
      <c r="Q47" s="569"/>
      <c r="R47" s="569"/>
      <c r="S47" s="569"/>
      <c r="T47" s="387"/>
      <c r="U47" s="559" t="s">
        <v>29</v>
      </c>
      <c r="V47" s="374" t="str">
        <f>+IF(I48&gt;I47,"SUPERADA",IF(I48=I47,"EQUILIBRADA",IF(I48&lt;I47,"PARA MEJORAR")))</f>
        <v>EQUILIBRADA</v>
      </c>
      <c r="W47" s="420"/>
      <c r="X47" s="536"/>
    </row>
    <row r="48" spans="1:24">
      <c r="A48" s="335"/>
      <c r="B48" s="542"/>
      <c r="C48" s="564"/>
      <c r="D48" s="557"/>
      <c r="E48" s="550"/>
      <c r="F48" s="557"/>
      <c r="G48" s="558"/>
      <c r="H48" s="15" t="s">
        <v>27</v>
      </c>
      <c r="I48" s="54">
        <v>0</v>
      </c>
      <c r="J48" s="54">
        <v>0</v>
      </c>
      <c r="K48" s="54">
        <v>0</v>
      </c>
      <c r="L48" s="61">
        <f t="shared" ref="L48" si="134">SUM(I48:I48)*G47</f>
        <v>0</v>
      </c>
      <c r="M48" s="61">
        <f t="shared" ref="M48" si="135">SUM(J48:J48)*G47</f>
        <v>0</v>
      </c>
      <c r="N48" s="61">
        <f t="shared" ref="N48" si="136">SUM(K48:K48)*G47</f>
        <v>0</v>
      </c>
      <c r="O48" s="67">
        <f t="shared" si="4"/>
        <v>0</v>
      </c>
      <c r="P48" s="569"/>
      <c r="Q48" s="569"/>
      <c r="R48" s="569"/>
      <c r="S48" s="569"/>
      <c r="T48" s="387"/>
      <c r="U48" s="559"/>
      <c r="V48" s="374"/>
      <c r="W48" s="420"/>
      <c r="X48" s="537"/>
    </row>
    <row r="49" spans="1:24">
      <c r="A49" s="335"/>
      <c r="B49" s="542"/>
      <c r="C49" s="564"/>
      <c r="D49" s="557" t="s">
        <v>230</v>
      </c>
      <c r="E49" s="550">
        <v>24</v>
      </c>
      <c r="F49" s="557" t="s">
        <v>231</v>
      </c>
      <c r="G49" s="558">
        <v>0.2</v>
      </c>
      <c r="H49" s="16" t="s">
        <v>24</v>
      </c>
      <c r="I49" s="55">
        <v>0.33</v>
      </c>
      <c r="J49" s="55">
        <v>0.66</v>
      </c>
      <c r="K49" s="55">
        <v>1</v>
      </c>
      <c r="L49" s="62">
        <f t="shared" ref="L49" si="137">SUM(I49:I49)*G49</f>
        <v>6.6000000000000003E-2</v>
      </c>
      <c r="M49" s="62">
        <f t="shared" ref="M49" si="138">SUM(J49:J49)*G49</f>
        <v>0.13200000000000001</v>
      </c>
      <c r="N49" s="62">
        <f t="shared" ref="N49" si="139">SUM(K49:K49)*G49</f>
        <v>0.2</v>
      </c>
      <c r="O49" s="68">
        <f t="shared" si="4"/>
        <v>0.2</v>
      </c>
      <c r="P49" s="569"/>
      <c r="Q49" s="569"/>
      <c r="R49" s="569"/>
      <c r="S49" s="569"/>
      <c r="T49" s="387"/>
      <c r="U49" s="559" t="s">
        <v>59</v>
      </c>
      <c r="V49" s="374" t="str">
        <f>+IF(I50&gt;I49,"SUPERADA",IF(I50=I49,"EQUILIBRADA",IF(I50&lt;I49,"PARA MEJORAR")))</f>
        <v>EQUILIBRADA</v>
      </c>
      <c r="W49" s="420"/>
      <c r="X49" s="537"/>
    </row>
    <row r="50" spans="1:24">
      <c r="A50" s="335"/>
      <c r="B50" s="542"/>
      <c r="C50" s="564"/>
      <c r="D50" s="557"/>
      <c r="E50" s="550"/>
      <c r="F50" s="557"/>
      <c r="G50" s="558"/>
      <c r="H50" s="15" t="s">
        <v>27</v>
      </c>
      <c r="I50" s="54">
        <v>0.33</v>
      </c>
      <c r="J50" s="54">
        <v>0</v>
      </c>
      <c r="K50" s="54">
        <v>0</v>
      </c>
      <c r="L50" s="61">
        <f t="shared" ref="L50" si="140">SUM(I50:I50)*G49</f>
        <v>6.6000000000000003E-2</v>
      </c>
      <c r="M50" s="61">
        <f t="shared" ref="M50" si="141">SUM(J50:J50)*G49</f>
        <v>0</v>
      </c>
      <c r="N50" s="61">
        <f t="shared" ref="N50" si="142">SUM(K50:K50)*G49</f>
        <v>0</v>
      </c>
      <c r="O50" s="67">
        <f t="shared" si="4"/>
        <v>6.6000000000000003E-2</v>
      </c>
      <c r="P50" s="569"/>
      <c r="Q50" s="569"/>
      <c r="R50" s="569"/>
      <c r="S50" s="569"/>
      <c r="T50" s="387"/>
      <c r="U50" s="559"/>
      <c r="V50" s="374"/>
      <c r="W50" s="420"/>
      <c r="X50" s="537"/>
    </row>
    <row r="51" spans="1:24">
      <c r="A51" s="335"/>
      <c r="B51" s="542"/>
      <c r="C51" s="564"/>
      <c r="D51" s="557" t="s">
        <v>232</v>
      </c>
      <c r="E51" s="550">
        <v>25</v>
      </c>
      <c r="F51" s="557" t="s">
        <v>233</v>
      </c>
      <c r="G51" s="558">
        <v>0.2</v>
      </c>
      <c r="H51" s="16" t="s">
        <v>24</v>
      </c>
      <c r="I51" s="55">
        <v>0.33</v>
      </c>
      <c r="J51" s="55">
        <v>0.66</v>
      </c>
      <c r="K51" s="55">
        <v>1</v>
      </c>
      <c r="L51" s="62">
        <f t="shared" ref="L51" si="143">SUM(I51:I51)*G51</f>
        <v>6.6000000000000003E-2</v>
      </c>
      <c r="M51" s="62">
        <f t="shared" ref="M51" si="144">SUM(J51:J51)*G51</f>
        <v>0.13200000000000001</v>
      </c>
      <c r="N51" s="62">
        <f t="shared" ref="N51" si="145">SUM(K51:K51)*G51</f>
        <v>0.2</v>
      </c>
      <c r="O51" s="68">
        <f t="shared" si="4"/>
        <v>0.2</v>
      </c>
      <c r="P51" s="569"/>
      <c r="Q51" s="569"/>
      <c r="R51" s="569"/>
      <c r="S51" s="569"/>
      <c r="T51" s="387"/>
      <c r="U51" s="559" t="s">
        <v>66</v>
      </c>
      <c r="V51" s="374" t="str">
        <f>+IF(I52&gt;I51,"SUPERADA",IF(I52=I51,"EQUILIBRADA",IF(I52&lt;I51,"PARA MEJORAR")))</f>
        <v>EQUILIBRADA</v>
      </c>
      <c r="W51" s="420"/>
      <c r="X51" s="537"/>
    </row>
    <row r="52" spans="1:24" ht="13.5" thickBot="1">
      <c r="A52" s="335"/>
      <c r="B52" s="542"/>
      <c r="C52" s="546"/>
      <c r="D52" s="548"/>
      <c r="E52" s="560"/>
      <c r="F52" s="548"/>
      <c r="G52" s="552"/>
      <c r="H52" s="17" t="s">
        <v>27</v>
      </c>
      <c r="I52" s="56">
        <v>0.33</v>
      </c>
      <c r="J52" s="56">
        <v>0</v>
      </c>
      <c r="K52" s="56">
        <v>0</v>
      </c>
      <c r="L52" s="63">
        <f t="shared" ref="L52" si="146">SUM(I52:I52)*G51</f>
        <v>6.6000000000000003E-2</v>
      </c>
      <c r="M52" s="63">
        <f t="shared" ref="M52" si="147">SUM(J52:J52)*G51</f>
        <v>0</v>
      </c>
      <c r="N52" s="63">
        <f t="shared" ref="N52" si="148">SUM(K52:K52)*G51</f>
        <v>0</v>
      </c>
      <c r="O52" s="69">
        <f t="shared" si="4"/>
        <v>6.6000000000000003E-2</v>
      </c>
      <c r="P52" s="554"/>
      <c r="Q52" s="554"/>
      <c r="R52" s="554"/>
      <c r="S52" s="554"/>
      <c r="T52" s="387"/>
      <c r="U52" s="559"/>
      <c r="V52" s="374"/>
      <c r="W52" s="420"/>
      <c r="X52" s="537"/>
    </row>
    <row r="53" spans="1:24">
      <c r="A53" s="335"/>
      <c r="B53" s="542"/>
      <c r="C53" s="545" t="s">
        <v>67</v>
      </c>
      <c r="D53" s="547" t="s">
        <v>234</v>
      </c>
      <c r="E53" s="549">
        <v>26</v>
      </c>
      <c r="F53" s="547" t="s">
        <v>68</v>
      </c>
      <c r="G53" s="551">
        <v>1</v>
      </c>
      <c r="H53" s="18" t="s">
        <v>24</v>
      </c>
      <c r="I53" s="59">
        <v>0.33</v>
      </c>
      <c r="J53" s="59">
        <v>0.66</v>
      </c>
      <c r="K53" s="59">
        <v>1</v>
      </c>
      <c r="L53" s="65">
        <f t="shared" ref="L53" si="149">SUM(I53:I53)*G53</f>
        <v>0.33</v>
      </c>
      <c r="M53" s="65">
        <f t="shared" ref="M53" si="150">SUM(J53:J53)*G53</f>
        <v>0.66</v>
      </c>
      <c r="N53" s="65">
        <f t="shared" ref="N53" si="151">SUM(K53:K53)*G53</f>
        <v>1</v>
      </c>
      <c r="O53" s="71">
        <f t="shared" si="4"/>
        <v>1</v>
      </c>
      <c r="P53" s="553">
        <f>+L54</f>
        <v>0.33</v>
      </c>
      <c r="Q53" s="553">
        <f t="shared" ref="Q53:R53" si="152">+M54</f>
        <v>0</v>
      </c>
      <c r="R53" s="553">
        <f t="shared" si="152"/>
        <v>0</v>
      </c>
      <c r="S53" s="553">
        <f>MAX(P53:R54)</f>
        <v>0.33</v>
      </c>
      <c r="T53" s="387"/>
      <c r="U53" s="555" t="s">
        <v>69</v>
      </c>
      <c r="V53" s="374" t="str">
        <f>+IF(I54&gt;I53,"SUPERADA",IF(I54=I53,"EQUILIBRADA",IF(I54&lt;I53,"PARA MEJORAR")))</f>
        <v>EQUILIBRADA</v>
      </c>
      <c r="W53" s="420"/>
      <c r="X53" s="536"/>
    </row>
    <row r="54" spans="1:24" ht="13.5" thickBot="1">
      <c r="A54" s="335"/>
      <c r="B54" s="543"/>
      <c r="C54" s="546"/>
      <c r="D54" s="548"/>
      <c r="E54" s="550"/>
      <c r="F54" s="548"/>
      <c r="G54" s="552"/>
      <c r="H54" s="17" t="s">
        <v>27</v>
      </c>
      <c r="I54" s="56">
        <v>0.33</v>
      </c>
      <c r="J54" s="56">
        <v>0</v>
      </c>
      <c r="K54" s="56">
        <v>0</v>
      </c>
      <c r="L54" s="63">
        <f t="shared" ref="L54" si="153">SUM(I54:I54)*G53</f>
        <v>0.33</v>
      </c>
      <c r="M54" s="63">
        <f t="shared" ref="M54" si="154">SUM(J54:J54)*G53</f>
        <v>0</v>
      </c>
      <c r="N54" s="63">
        <f t="shared" ref="N54" si="155">SUM(K54:K54)*G53</f>
        <v>0</v>
      </c>
      <c r="O54" s="69">
        <f t="shared" si="4"/>
        <v>0.33</v>
      </c>
      <c r="P54" s="554"/>
      <c r="Q54" s="554"/>
      <c r="R54" s="554"/>
      <c r="S54" s="554"/>
      <c r="T54" s="487"/>
      <c r="U54" s="556"/>
      <c r="V54" s="375"/>
      <c r="W54" s="421"/>
      <c r="X54" s="537"/>
    </row>
    <row r="55" spans="1:24">
      <c r="A55" s="335"/>
      <c r="B55" s="538" t="s">
        <v>235</v>
      </c>
      <c r="C55" s="523" t="s">
        <v>71</v>
      </c>
      <c r="D55" s="525" t="s">
        <v>236</v>
      </c>
      <c r="E55" s="526">
        <v>27</v>
      </c>
      <c r="F55" s="527" t="s">
        <v>237</v>
      </c>
      <c r="G55" s="528">
        <v>0.33</v>
      </c>
      <c r="H55" s="14" t="s">
        <v>24</v>
      </c>
      <c r="I55" s="53">
        <v>0</v>
      </c>
      <c r="J55" s="53">
        <v>0.5</v>
      </c>
      <c r="K55" s="53">
        <v>1</v>
      </c>
      <c r="L55" s="60">
        <f t="shared" ref="L55" si="156">SUM(I55:I55)*G55</f>
        <v>0</v>
      </c>
      <c r="M55" s="60">
        <f t="shared" ref="M55" si="157">SUM(J55:J55)*G55</f>
        <v>0.16500000000000001</v>
      </c>
      <c r="N55" s="60">
        <f t="shared" ref="N55" si="158">SUM(K55:K55)*G55</f>
        <v>0.33</v>
      </c>
      <c r="O55" s="66">
        <f t="shared" si="4"/>
        <v>0.33</v>
      </c>
      <c r="P55" s="519">
        <f>+L56+L58+L60</f>
        <v>0.22110000000000002</v>
      </c>
      <c r="Q55" s="519">
        <f t="shared" ref="Q55:R55" si="159">+M56+M58+M60</f>
        <v>0</v>
      </c>
      <c r="R55" s="519">
        <f t="shared" si="159"/>
        <v>0</v>
      </c>
      <c r="S55" s="519">
        <f>MAX(P55:R60)</f>
        <v>0.22110000000000002</v>
      </c>
      <c r="T55" s="531">
        <f>AVERAGE(S55:S80)</f>
        <v>0.17857500000000001</v>
      </c>
      <c r="U55" s="534" t="s">
        <v>74</v>
      </c>
      <c r="V55" s="418" t="str">
        <f>+IF(I56&gt;I55,"SUPERADA",IF(I56=I55,"EQUILIBRADA",IF(I56&lt;I55,"PARA MEJORAR")))</f>
        <v>EQUILIBRADA</v>
      </c>
      <c r="W55" s="507" t="e">
        <f>AVERAGE(#REF!)</f>
        <v>#REF!</v>
      </c>
      <c r="X55" s="496"/>
    </row>
    <row r="56" spans="1:24">
      <c r="A56" s="335"/>
      <c r="B56" s="539"/>
      <c r="C56" s="524"/>
      <c r="D56" s="511"/>
      <c r="E56" s="517"/>
      <c r="F56" s="513"/>
      <c r="G56" s="514"/>
      <c r="H56" s="15" t="s">
        <v>27</v>
      </c>
      <c r="I56" s="54">
        <v>0</v>
      </c>
      <c r="J56" s="54">
        <v>0</v>
      </c>
      <c r="K56" s="54">
        <v>0</v>
      </c>
      <c r="L56" s="61">
        <f t="shared" ref="L56" si="160">SUM(I56:I56)*G55</f>
        <v>0</v>
      </c>
      <c r="M56" s="61">
        <f t="shared" ref="M56" si="161">SUM(J56:J56)*G55</f>
        <v>0</v>
      </c>
      <c r="N56" s="61">
        <f t="shared" ref="N56" si="162">SUM(K56:K56)*G55</f>
        <v>0</v>
      </c>
      <c r="O56" s="67">
        <f t="shared" si="4"/>
        <v>0</v>
      </c>
      <c r="P56" s="520"/>
      <c r="Q56" s="520"/>
      <c r="R56" s="520"/>
      <c r="S56" s="520"/>
      <c r="T56" s="532"/>
      <c r="U56" s="515"/>
      <c r="V56" s="374"/>
      <c r="W56" s="508"/>
      <c r="X56" s="496"/>
    </row>
    <row r="57" spans="1:24">
      <c r="A57" s="335"/>
      <c r="B57" s="539"/>
      <c r="C57" s="524"/>
      <c r="D57" s="511" t="s">
        <v>238</v>
      </c>
      <c r="E57" s="512">
        <v>28</v>
      </c>
      <c r="F57" s="513" t="s">
        <v>239</v>
      </c>
      <c r="G57" s="514">
        <v>0.33</v>
      </c>
      <c r="H57" s="16" t="s">
        <v>24</v>
      </c>
      <c r="I57" s="55">
        <v>0.33</v>
      </c>
      <c r="J57" s="55">
        <v>0.66</v>
      </c>
      <c r="K57" s="55">
        <v>1</v>
      </c>
      <c r="L57" s="62">
        <f t="shared" ref="L57" si="163">SUM(I57:I57)*G57</f>
        <v>0.10890000000000001</v>
      </c>
      <c r="M57" s="62">
        <f t="shared" ref="M57" si="164">SUM(J57:J57)*G57</f>
        <v>0.21780000000000002</v>
      </c>
      <c r="N57" s="62">
        <f t="shared" ref="N57" si="165">SUM(K57:K57)*G57</f>
        <v>0.33</v>
      </c>
      <c r="O57" s="68">
        <f t="shared" si="4"/>
        <v>0.33</v>
      </c>
      <c r="P57" s="520"/>
      <c r="Q57" s="520"/>
      <c r="R57" s="520"/>
      <c r="S57" s="520"/>
      <c r="T57" s="532"/>
      <c r="U57" s="515" t="s">
        <v>76</v>
      </c>
      <c r="V57" s="374" t="str">
        <f>+IF(I58&gt;I57,"SUPERADA",IF(I58=I57,"EQUILIBRADA",IF(I58&lt;I57,"PARA MEJORAR")))</f>
        <v>EQUILIBRADA</v>
      </c>
      <c r="W57" s="508"/>
      <c r="X57" s="496"/>
    </row>
    <row r="58" spans="1:24">
      <c r="A58" s="335"/>
      <c r="B58" s="539"/>
      <c r="C58" s="524"/>
      <c r="D58" s="511"/>
      <c r="E58" s="512"/>
      <c r="F58" s="513"/>
      <c r="G58" s="514"/>
      <c r="H58" s="15" t="s">
        <v>27</v>
      </c>
      <c r="I58" s="54">
        <v>0.33</v>
      </c>
      <c r="J58" s="54">
        <v>0</v>
      </c>
      <c r="K58" s="54">
        <v>0</v>
      </c>
      <c r="L58" s="61">
        <f t="shared" ref="L58" si="166">SUM(I58:I58)*G57</f>
        <v>0.10890000000000001</v>
      </c>
      <c r="M58" s="61">
        <f t="shared" ref="M58" si="167">SUM(J58:J58)*G57</f>
        <v>0</v>
      </c>
      <c r="N58" s="61">
        <f t="shared" ref="N58" si="168">SUM(K58:K58)*G57</f>
        <v>0</v>
      </c>
      <c r="O58" s="67">
        <f t="shared" si="4"/>
        <v>0.10890000000000001</v>
      </c>
      <c r="P58" s="520"/>
      <c r="Q58" s="520"/>
      <c r="R58" s="520"/>
      <c r="S58" s="520"/>
      <c r="T58" s="532"/>
      <c r="U58" s="515"/>
      <c r="V58" s="374"/>
      <c r="W58" s="508"/>
      <c r="X58" s="496"/>
    </row>
    <row r="59" spans="1:24">
      <c r="A59" s="335"/>
      <c r="B59" s="539"/>
      <c r="C59" s="524"/>
      <c r="D59" s="511" t="s">
        <v>240</v>
      </c>
      <c r="E59" s="517">
        <v>29</v>
      </c>
      <c r="F59" s="513" t="s">
        <v>241</v>
      </c>
      <c r="G59" s="514">
        <v>0.34</v>
      </c>
      <c r="H59" s="16" t="s">
        <v>24</v>
      </c>
      <c r="I59" s="55">
        <v>0.33</v>
      </c>
      <c r="J59" s="55">
        <v>0.66</v>
      </c>
      <c r="K59" s="55">
        <v>1</v>
      </c>
      <c r="L59" s="62">
        <f t="shared" ref="L59" si="169">SUM(I59:I59)*G59</f>
        <v>0.11220000000000001</v>
      </c>
      <c r="M59" s="62">
        <f t="shared" ref="M59" si="170">SUM(J59:J59)*G59</f>
        <v>0.22440000000000002</v>
      </c>
      <c r="N59" s="62">
        <f t="shared" ref="N59" si="171">SUM(K59:K59)*G59</f>
        <v>0.34</v>
      </c>
      <c r="O59" s="68">
        <f t="shared" si="4"/>
        <v>0.34</v>
      </c>
      <c r="P59" s="520"/>
      <c r="Q59" s="520"/>
      <c r="R59" s="520"/>
      <c r="S59" s="520"/>
      <c r="T59" s="532"/>
      <c r="U59" s="515" t="s">
        <v>78</v>
      </c>
      <c r="V59" s="374" t="str">
        <f>+IF(I60&gt;I59,"SUPERADA",IF(I60=I59,"EQUILIBRADA",IF(I60&lt;I59,"PARA MEJORAR")))</f>
        <v>EQUILIBRADA</v>
      </c>
      <c r="W59" s="508"/>
      <c r="X59" s="496"/>
    </row>
    <row r="60" spans="1:24" ht="13.5" thickBot="1">
      <c r="A60" s="335"/>
      <c r="B60" s="539"/>
      <c r="C60" s="498"/>
      <c r="D60" s="516"/>
      <c r="E60" s="518"/>
      <c r="F60" s="530"/>
      <c r="G60" s="506"/>
      <c r="H60" s="17" t="s">
        <v>27</v>
      </c>
      <c r="I60" s="56">
        <v>0.33</v>
      </c>
      <c r="J60" s="56">
        <v>0</v>
      </c>
      <c r="K60" s="56">
        <v>0</v>
      </c>
      <c r="L60" s="63">
        <f t="shared" ref="L60" si="172">SUM(I60:I60)*G59</f>
        <v>0.11220000000000001</v>
      </c>
      <c r="M60" s="63">
        <f t="shared" ref="M60" si="173">SUM(J60:J60)*G59</f>
        <v>0</v>
      </c>
      <c r="N60" s="63">
        <f t="shared" ref="N60" si="174">SUM(K60:K60)*G59</f>
        <v>0</v>
      </c>
      <c r="O60" s="69">
        <f t="shared" si="4"/>
        <v>0.11220000000000001</v>
      </c>
      <c r="P60" s="492"/>
      <c r="Q60" s="492"/>
      <c r="R60" s="492"/>
      <c r="S60" s="492"/>
      <c r="T60" s="532"/>
      <c r="U60" s="515"/>
      <c r="V60" s="374"/>
      <c r="W60" s="508"/>
      <c r="X60" s="496"/>
    </row>
    <row r="61" spans="1:24">
      <c r="A61" s="335"/>
      <c r="B61" s="539"/>
      <c r="C61" s="523" t="s">
        <v>79</v>
      </c>
      <c r="D61" s="525" t="s">
        <v>242</v>
      </c>
      <c r="E61" s="544">
        <v>30</v>
      </c>
      <c r="F61" s="527" t="s">
        <v>243</v>
      </c>
      <c r="G61" s="528">
        <v>0.17</v>
      </c>
      <c r="H61" s="14" t="s">
        <v>24</v>
      </c>
      <c r="I61" s="53">
        <v>0.33</v>
      </c>
      <c r="J61" s="53">
        <v>0.66</v>
      </c>
      <c r="K61" s="53">
        <v>1</v>
      </c>
      <c r="L61" s="60">
        <f t="shared" ref="L61" si="175">SUM(I61:I61)*G61</f>
        <v>5.6100000000000004E-2</v>
      </c>
      <c r="M61" s="60">
        <f t="shared" ref="M61" si="176">SUM(J61:J61)*G61</f>
        <v>0.11220000000000001</v>
      </c>
      <c r="N61" s="60">
        <f t="shared" ref="N61" si="177">SUM(K61:K61)*G61</f>
        <v>0.17</v>
      </c>
      <c r="O61" s="66">
        <f t="shared" si="4"/>
        <v>0.17</v>
      </c>
      <c r="P61" s="519">
        <f>+L72+L70+L68+L66+L64+L62</f>
        <v>0.22440000000000002</v>
      </c>
      <c r="Q61" s="519">
        <f t="shared" ref="Q61:R61" si="178">+M72+M70+M68+M66+M64+M62</f>
        <v>0</v>
      </c>
      <c r="R61" s="519">
        <f t="shared" si="178"/>
        <v>0</v>
      </c>
      <c r="S61" s="519">
        <f>MAX(P61:R72)</f>
        <v>0.22440000000000002</v>
      </c>
      <c r="T61" s="532"/>
      <c r="U61" s="515" t="s">
        <v>74</v>
      </c>
      <c r="V61" s="374" t="str">
        <f>+IF(I62&gt;I61,"SUPERADA",IF(I62=I61,"EQUILIBRADA",IF(I62&lt;I61,"PARA MEJORAR")))</f>
        <v>EQUILIBRADA</v>
      </c>
      <c r="W61" s="508"/>
      <c r="X61" s="496"/>
    </row>
    <row r="62" spans="1:24" ht="13.5" thickBot="1">
      <c r="A62" s="335"/>
      <c r="B62" s="539"/>
      <c r="C62" s="524"/>
      <c r="D62" s="511"/>
      <c r="E62" s="512"/>
      <c r="F62" s="513"/>
      <c r="G62" s="514"/>
      <c r="H62" s="15" t="s">
        <v>27</v>
      </c>
      <c r="I62" s="54">
        <v>0.33</v>
      </c>
      <c r="J62" s="54">
        <v>0</v>
      </c>
      <c r="K62" s="54">
        <v>0</v>
      </c>
      <c r="L62" s="61">
        <f t="shared" ref="L62" si="179">SUM(I62:I62)*G61</f>
        <v>5.6100000000000004E-2</v>
      </c>
      <c r="M62" s="61">
        <f t="shared" ref="M62" si="180">SUM(J62:J62)*G61</f>
        <v>0</v>
      </c>
      <c r="N62" s="61">
        <f t="shared" ref="N62" si="181">SUM(K62:K62)*G61</f>
        <v>0</v>
      </c>
      <c r="O62" s="67">
        <f t="shared" si="4"/>
        <v>5.6100000000000004E-2</v>
      </c>
      <c r="P62" s="520"/>
      <c r="Q62" s="520"/>
      <c r="R62" s="520"/>
      <c r="S62" s="520"/>
      <c r="T62" s="532"/>
      <c r="U62" s="515"/>
      <c r="V62" s="374"/>
      <c r="W62" s="508"/>
      <c r="X62" s="510"/>
    </row>
    <row r="63" spans="1:24">
      <c r="A63" s="335"/>
      <c r="B63" s="539"/>
      <c r="C63" s="524"/>
      <c r="D63" s="511" t="s">
        <v>244</v>
      </c>
      <c r="E63" s="517">
        <v>31</v>
      </c>
      <c r="F63" s="513" t="s">
        <v>245</v>
      </c>
      <c r="G63" s="514">
        <v>0.17</v>
      </c>
      <c r="H63" s="16" t="s">
        <v>24</v>
      </c>
      <c r="I63" s="55">
        <v>0.33</v>
      </c>
      <c r="J63" s="55">
        <v>0.66</v>
      </c>
      <c r="K63" s="55">
        <v>1</v>
      </c>
      <c r="L63" s="62">
        <f t="shared" ref="L63" si="182">SUM(I63:I63)*G63</f>
        <v>5.6100000000000004E-2</v>
      </c>
      <c r="M63" s="62">
        <f t="shared" ref="M63" si="183">SUM(J63:J63)*G63</f>
        <v>0.11220000000000001</v>
      </c>
      <c r="N63" s="62">
        <f t="shared" ref="N63" si="184">SUM(K63:K63)*G63</f>
        <v>0.17</v>
      </c>
      <c r="O63" s="68">
        <f t="shared" si="4"/>
        <v>0.17</v>
      </c>
      <c r="P63" s="520"/>
      <c r="Q63" s="520"/>
      <c r="R63" s="520"/>
      <c r="S63" s="520"/>
      <c r="T63" s="532"/>
      <c r="U63" s="515" t="s">
        <v>74</v>
      </c>
      <c r="V63" s="374" t="str">
        <f>+IF(I64&gt;I63,"SUPERADA",IF(I64=I63,"EQUILIBRADA",IF(I64&lt;I63,"PARA MEJORAR")))</f>
        <v>EQUILIBRADA</v>
      </c>
      <c r="W63" s="508"/>
      <c r="X63" s="495"/>
    </row>
    <row r="64" spans="1:24">
      <c r="A64" s="335"/>
      <c r="B64" s="539"/>
      <c r="C64" s="524"/>
      <c r="D64" s="511"/>
      <c r="E64" s="517"/>
      <c r="F64" s="513"/>
      <c r="G64" s="514"/>
      <c r="H64" s="15" t="s">
        <v>27</v>
      </c>
      <c r="I64" s="54">
        <v>0.33</v>
      </c>
      <c r="J64" s="54">
        <v>0</v>
      </c>
      <c r="K64" s="54">
        <v>0</v>
      </c>
      <c r="L64" s="61">
        <f t="shared" ref="L64" si="185">SUM(I64:I64)*G63</f>
        <v>5.6100000000000004E-2</v>
      </c>
      <c r="M64" s="61">
        <f t="shared" ref="M64" si="186">SUM(J64:J64)*G63</f>
        <v>0</v>
      </c>
      <c r="N64" s="61">
        <f t="shared" ref="N64" si="187">SUM(K64:K64)*G63</f>
        <v>0</v>
      </c>
      <c r="O64" s="67">
        <f>MAX(L64:N64)</f>
        <v>5.6100000000000004E-2</v>
      </c>
      <c r="P64" s="520"/>
      <c r="Q64" s="520"/>
      <c r="R64" s="520"/>
      <c r="S64" s="520"/>
      <c r="T64" s="532"/>
      <c r="U64" s="515"/>
      <c r="V64" s="374"/>
      <c r="W64" s="508"/>
      <c r="X64" s="496"/>
    </row>
    <row r="65" spans="1:24">
      <c r="A65" s="335"/>
      <c r="B65" s="539"/>
      <c r="C65" s="524"/>
      <c r="D65" s="511" t="s">
        <v>246</v>
      </c>
      <c r="E65" s="517">
        <v>32</v>
      </c>
      <c r="F65" s="513" t="s">
        <v>247</v>
      </c>
      <c r="G65" s="514">
        <v>0.17</v>
      </c>
      <c r="H65" s="16" t="s">
        <v>24</v>
      </c>
      <c r="I65" s="55">
        <v>0.33</v>
      </c>
      <c r="J65" s="55">
        <v>0.66</v>
      </c>
      <c r="K65" s="55">
        <v>1</v>
      </c>
      <c r="L65" s="62">
        <f t="shared" ref="L65" si="188">SUM(I65:I65)*G65</f>
        <v>5.6100000000000004E-2</v>
      </c>
      <c r="M65" s="62">
        <f t="shared" ref="M65" si="189">SUM(J65:J65)*G65</f>
        <v>0.11220000000000001</v>
      </c>
      <c r="N65" s="62">
        <f t="shared" ref="N65" si="190">SUM(K65:K65)*G65</f>
        <v>0.17</v>
      </c>
      <c r="O65" s="68">
        <f t="shared" si="4"/>
        <v>0.17</v>
      </c>
      <c r="P65" s="520"/>
      <c r="Q65" s="520"/>
      <c r="R65" s="520"/>
      <c r="S65" s="520"/>
      <c r="T65" s="532"/>
      <c r="U65" s="515" t="s">
        <v>74</v>
      </c>
      <c r="V65" s="374" t="str">
        <f>+IF(I66&gt;I65,"SUPERADA",IF(I66=I65,"EQUILIBRADA",IF(I66&lt;I65,"PARA MEJORAR")))</f>
        <v>EQUILIBRADA</v>
      </c>
      <c r="W65" s="508"/>
      <c r="X65" s="496"/>
    </row>
    <row r="66" spans="1:24">
      <c r="A66" s="335"/>
      <c r="B66" s="539"/>
      <c r="C66" s="524"/>
      <c r="D66" s="511"/>
      <c r="E66" s="517"/>
      <c r="F66" s="513"/>
      <c r="G66" s="514"/>
      <c r="H66" s="15" t="s">
        <v>27</v>
      </c>
      <c r="I66" s="54">
        <v>0.33</v>
      </c>
      <c r="J66" s="54">
        <v>0</v>
      </c>
      <c r="K66" s="54">
        <v>0</v>
      </c>
      <c r="L66" s="61">
        <f t="shared" ref="L66" si="191">SUM(I66:I66)*G65</f>
        <v>5.6100000000000004E-2</v>
      </c>
      <c r="M66" s="61">
        <f t="shared" ref="M66" si="192">SUM(J66:J66)*G65</f>
        <v>0</v>
      </c>
      <c r="N66" s="61">
        <f t="shared" ref="N66" si="193">SUM(K66:K66)*G65</f>
        <v>0</v>
      </c>
      <c r="O66" s="67">
        <f t="shared" si="4"/>
        <v>5.6100000000000004E-2</v>
      </c>
      <c r="P66" s="520"/>
      <c r="Q66" s="520"/>
      <c r="R66" s="520"/>
      <c r="S66" s="520"/>
      <c r="T66" s="532"/>
      <c r="U66" s="515"/>
      <c r="V66" s="374"/>
      <c r="W66" s="508"/>
      <c r="X66" s="496"/>
    </row>
    <row r="67" spans="1:24">
      <c r="A67" s="335"/>
      <c r="B67" s="539"/>
      <c r="C67" s="524"/>
      <c r="D67" s="511" t="s">
        <v>248</v>
      </c>
      <c r="E67" s="517">
        <v>33</v>
      </c>
      <c r="F67" s="513" t="s">
        <v>249</v>
      </c>
      <c r="G67" s="514">
        <v>0.17</v>
      </c>
      <c r="H67" s="16" t="s">
        <v>24</v>
      </c>
      <c r="I67" s="55">
        <v>0.33</v>
      </c>
      <c r="J67" s="55">
        <v>0.66</v>
      </c>
      <c r="K67" s="55">
        <v>1</v>
      </c>
      <c r="L67" s="62">
        <f t="shared" ref="L67" si="194">SUM(I67:I67)*G67</f>
        <v>5.6100000000000004E-2</v>
      </c>
      <c r="M67" s="62">
        <f t="shared" ref="M67" si="195">SUM(J67:J67)*G67</f>
        <v>0.11220000000000001</v>
      </c>
      <c r="N67" s="62">
        <f t="shared" ref="N67" si="196">SUM(K67:K67)*G67</f>
        <v>0.17</v>
      </c>
      <c r="O67" s="68">
        <f t="shared" si="4"/>
        <v>0.17</v>
      </c>
      <c r="P67" s="520"/>
      <c r="Q67" s="520"/>
      <c r="R67" s="520"/>
      <c r="S67" s="520"/>
      <c r="T67" s="532"/>
      <c r="U67" s="535" t="s">
        <v>78</v>
      </c>
      <c r="V67" s="374" t="str">
        <f>+IF(I68&gt;I67,"SUPERADA",IF(I68=I67,"EQUILIBRADA",IF(I68&lt;I67,"PARA MEJORAR")))</f>
        <v>EQUILIBRADA</v>
      </c>
      <c r="W67" s="508"/>
      <c r="X67" s="496"/>
    </row>
    <row r="68" spans="1:24">
      <c r="A68" s="335"/>
      <c r="B68" s="539"/>
      <c r="C68" s="524"/>
      <c r="D68" s="511"/>
      <c r="E68" s="517"/>
      <c r="F68" s="513"/>
      <c r="G68" s="514"/>
      <c r="H68" s="15" t="s">
        <v>27</v>
      </c>
      <c r="I68" s="54">
        <v>0.33</v>
      </c>
      <c r="J68" s="54">
        <v>0</v>
      </c>
      <c r="K68" s="54">
        <v>0</v>
      </c>
      <c r="L68" s="61">
        <f t="shared" ref="L68" si="197">SUM(I68:I68)*G67</f>
        <v>5.6100000000000004E-2</v>
      </c>
      <c r="M68" s="61">
        <f t="shared" ref="M68" si="198">SUM(J68:J68)*G67</f>
        <v>0</v>
      </c>
      <c r="N68" s="61">
        <f t="shared" ref="N68" si="199">SUM(K68:K68)*G67</f>
        <v>0</v>
      </c>
      <c r="O68" s="67">
        <f t="shared" si="4"/>
        <v>5.6100000000000004E-2</v>
      </c>
      <c r="P68" s="520"/>
      <c r="Q68" s="520"/>
      <c r="R68" s="520"/>
      <c r="S68" s="520"/>
      <c r="T68" s="532"/>
      <c r="U68" s="535"/>
      <c r="V68" s="374"/>
      <c r="W68" s="508"/>
      <c r="X68" s="496"/>
    </row>
    <row r="69" spans="1:24">
      <c r="A69" s="335"/>
      <c r="B69" s="539"/>
      <c r="C69" s="524"/>
      <c r="D69" s="529" t="s">
        <v>250</v>
      </c>
      <c r="E69" s="517">
        <v>34</v>
      </c>
      <c r="F69" s="513" t="s">
        <v>251</v>
      </c>
      <c r="G69" s="514">
        <v>0.16</v>
      </c>
      <c r="H69" s="16" t="s">
        <v>24</v>
      </c>
      <c r="I69" s="55">
        <v>0</v>
      </c>
      <c r="J69" s="55">
        <v>0.5</v>
      </c>
      <c r="K69" s="55">
        <v>1</v>
      </c>
      <c r="L69" s="62">
        <f t="shared" ref="L69" si="200">SUM(I69:I69)*G69</f>
        <v>0</v>
      </c>
      <c r="M69" s="62">
        <f t="shared" ref="M69" si="201">SUM(J69:J69)*G69</f>
        <v>0.08</v>
      </c>
      <c r="N69" s="62">
        <f t="shared" ref="N69" si="202">SUM(K69:K69)*G69</f>
        <v>0.16</v>
      </c>
      <c r="O69" s="68">
        <f t="shared" ref="O69:O134" si="203">MAX(L69:N69)</f>
        <v>0.16</v>
      </c>
      <c r="P69" s="520"/>
      <c r="Q69" s="520"/>
      <c r="R69" s="520"/>
      <c r="S69" s="520"/>
      <c r="T69" s="532"/>
      <c r="U69" s="515" t="s">
        <v>29</v>
      </c>
      <c r="V69" s="374" t="str">
        <f>+IF(I70&gt;I69,"SUPERADA",IF(I70=I69,"EQUILIBRADA",IF(I70&lt;I69,"PARA MEJORAR")))</f>
        <v>EQUILIBRADA</v>
      </c>
      <c r="W69" s="508"/>
      <c r="X69" s="496"/>
    </row>
    <row r="70" spans="1:24">
      <c r="A70" s="335"/>
      <c r="B70" s="539"/>
      <c r="C70" s="524"/>
      <c r="D70" s="511"/>
      <c r="E70" s="517"/>
      <c r="F70" s="513"/>
      <c r="G70" s="514"/>
      <c r="H70" s="15" t="s">
        <v>27</v>
      </c>
      <c r="I70" s="54">
        <v>0</v>
      </c>
      <c r="J70" s="54">
        <v>0</v>
      </c>
      <c r="K70" s="54">
        <v>0</v>
      </c>
      <c r="L70" s="61">
        <f t="shared" ref="L70" si="204">SUM(I70:I70)*G69</f>
        <v>0</v>
      </c>
      <c r="M70" s="61">
        <f t="shared" ref="M70" si="205">SUM(J70:J70)*G69</f>
        <v>0</v>
      </c>
      <c r="N70" s="61">
        <f t="shared" ref="N70" si="206">SUM(K70:K70)*G69</f>
        <v>0</v>
      </c>
      <c r="O70" s="67">
        <f t="shared" si="203"/>
        <v>0</v>
      </c>
      <c r="P70" s="520"/>
      <c r="Q70" s="520"/>
      <c r="R70" s="520"/>
      <c r="S70" s="520"/>
      <c r="T70" s="532"/>
      <c r="U70" s="515"/>
      <c r="V70" s="374"/>
      <c r="W70" s="508"/>
      <c r="X70" s="496"/>
    </row>
    <row r="71" spans="1:24">
      <c r="A71" s="335"/>
      <c r="B71" s="539"/>
      <c r="C71" s="524"/>
      <c r="D71" s="529" t="s">
        <v>252</v>
      </c>
      <c r="E71" s="517">
        <v>35</v>
      </c>
      <c r="F71" s="513" t="s">
        <v>253</v>
      </c>
      <c r="G71" s="514">
        <v>0.16</v>
      </c>
      <c r="H71" s="16" t="s">
        <v>24</v>
      </c>
      <c r="I71" s="55">
        <v>0</v>
      </c>
      <c r="J71" s="55">
        <v>0.5</v>
      </c>
      <c r="K71" s="55">
        <v>1</v>
      </c>
      <c r="L71" s="62">
        <f t="shared" ref="L71" si="207">SUM(I71:I71)*G71</f>
        <v>0</v>
      </c>
      <c r="M71" s="62">
        <f t="shared" ref="M71" si="208">SUM(J71:J71)*G71</f>
        <v>0.08</v>
      </c>
      <c r="N71" s="62">
        <f t="shared" ref="N71" si="209">SUM(K71:K71)*G71</f>
        <v>0.16</v>
      </c>
      <c r="O71" s="68">
        <f t="shared" si="203"/>
        <v>0.16</v>
      </c>
      <c r="P71" s="520"/>
      <c r="Q71" s="520"/>
      <c r="R71" s="520"/>
      <c r="S71" s="520"/>
      <c r="T71" s="532"/>
      <c r="U71" s="515" t="s">
        <v>29</v>
      </c>
      <c r="V71" s="374" t="str">
        <f>+IF(I72&gt;I71,"SUPERADA",IF(I72=I71,"EQUILIBRADA",IF(I72&lt;I71,"PARA MEJORAR")))</f>
        <v>EQUILIBRADA</v>
      </c>
      <c r="W71" s="508"/>
      <c r="X71" s="496"/>
    </row>
    <row r="72" spans="1:24" ht="13.5" thickBot="1">
      <c r="A72" s="335"/>
      <c r="B72" s="539"/>
      <c r="C72" s="498"/>
      <c r="D72" s="516"/>
      <c r="E72" s="518"/>
      <c r="F72" s="530"/>
      <c r="G72" s="506"/>
      <c r="H72" s="17" t="s">
        <v>27</v>
      </c>
      <c r="I72" s="56">
        <v>0</v>
      </c>
      <c r="J72" s="56">
        <v>0</v>
      </c>
      <c r="K72" s="56">
        <v>0</v>
      </c>
      <c r="L72" s="63">
        <f t="shared" ref="L72" si="210">SUM(I72:I72)*G71</f>
        <v>0</v>
      </c>
      <c r="M72" s="63">
        <f t="shared" ref="M72" si="211">SUM(J72:J72)*G71</f>
        <v>0</v>
      </c>
      <c r="N72" s="63">
        <f t="shared" ref="N72" si="212">SUM(K72:K72)*G71</f>
        <v>0</v>
      </c>
      <c r="O72" s="69">
        <f t="shared" si="203"/>
        <v>0</v>
      </c>
      <c r="P72" s="492"/>
      <c r="Q72" s="492"/>
      <c r="R72" s="492"/>
      <c r="S72" s="492"/>
      <c r="T72" s="532"/>
      <c r="U72" s="515"/>
      <c r="V72" s="374"/>
      <c r="W72" s="508"/>
      <c r="X72" s="496"/>
    </row>
    <row r="73" spans="1:24">
      <c r="A73" s="335"/>
      <c r="B73" s="539"/>
      <c r="C73" s="523" t="s">
        <v>82</v>
      </c>
      <c r="D73" s="525" t="s">
        <v>254</v>
      </c>
      <c r="E73" s="526">
        <v>36</v>
      </c>
      <c r="F73" s="527" t="s">
        <v>255</v>
      </c>
      <c r="G73" s="528">
        <v>0.33</v>
      </c>
      <c r="H73" s="14" t="s">
        <v>24</v>
      </c>
      <c r="I73" s="53">
        <v>0.33</v>
      </c>
      <c r="J73" s="53">
        <v>0.66</v>
      </c>
      <c r="K73" s="53">
        <v>1</v>
      </c>
      <c r="L73" s="60">
        <f t="shared" ref="L73" si="213">SUM(I73:I73)*G73</f>
        <v>0.10890000000000001</v>
      </c>
      <c r="M73" s="60">
        <f t="shared" ref="M73" si="214">SUM(J73:J73)*G73</f>
        <v>0.21780000000000002</v>
      </c>
      <c r="N73" s="60">
        <f t="shared" ref="N73" si="215">SUM(K73:K73)*G73</f>
        <v>0.33</v>
      </c>
      <c r="O73" s="66">
        <f t="shared" si="203"/>
        <v>0.33</v>
      </c>
      <c r="P73" s="519">
        <f>+L76+L78+L74</f>
        <v>0.26880000000000004</v>
      </c>
      <c r="Q73" s="519">
        <f t="shared" ref="Q73:R73" si="216">+M76+M78+M74</f>
        <v>0</v>
      </c>
      <c r="R73" s="519">
        <f t="shared" si="216"/>
        <v>0</v>
      </c>
      <c r="S73" s="519">
        <f>MAX(P73:R78)</f>
        <v>0.26880000000000004</v>
      </c>
      <c r="T73" s="532"/>
      <c r="U73" s="515" t="s">
        <v>74</v>
      </c>
      <c r="V73" s="374" t="str">
        <f>+IF(I74&gt;I73,"SUPERADA",IF(I74=I73,"EQUILIBRADA",IF(I74&lt;I73,"PARA MEJORAR")))</f>
        <v>EQUILIBRADA</v>
      </c>
      <c r="W73" s="508"/>
      <c r="X73" s="496"/>
    </row>
    <row r="74" spans="1:24" ht="13.5" thickBot="1">
      <c r="A74" s="335"/>
      <c r="B74" s="539"/>
      <c r="C74" s="524"/>
      <c r="D74" s="511"/>
      <c r="E74" s="517"/>
      <c r="F74" s="513"/>
      <c r="G74" s="514"/>
      <c r="H74" s="15" t="s">
        <v>27</v>
      </c>
      <c r="I74" s="54">
        <v>0.33</v>
      </c>
      <c r="J74" s="54">
        <v>0</v>
      </c>
      <c r="K74" s="54">
        <v>0</v>
      </c>
      <c r="L74" s="61">
        <f t="shared" ref="L74" si="217">SUM(I74:I74)*G73</f>
        <v>0.10890000000000001</v>
      </c>
      <c r="M74" s="61">
        <f t="shared" ref="M74" si="218">SUM(J74:J74)*G73</f>
        <v>0</v>
      </c>
      <c r="N74" s="61">
        <f t="shared" ref="N74" si="219">SUM(K74:K74)*G73</f>
        <v>0</v>
      </c>
      <c r="O74" s="67">
        <f t="shared" si="203"/>
        <v>0.10890000000000001</v>
      </c>
      <c r="P74" s="520"/>
      <c r="Q74" s="520"/>
      <c r="R74" s="520"/>
      <c r="S74" s="520"/>
      <c r="T74" s="532"/>
      <c r="U74" s="515"/>
      <c r="V74" s="374"/>
      <c r="W74" s="508"/>
      <c r="X74" s="510"/>
    </row>
    <row r="75" spans="1:24">
      <c r="A75" s="335"/>
      <c r="B75" s="539"/>
      <c r="C75" s="524"/>
      <c r="D75" s="511" t="s">
        <v>256</v>
      </c>
      <c r="E75" s="517">
        <v>37</v>
      </c>
      <c r="F75" s="513" t="s">
        <v>257</v>
      </c>
      <c r="G75" s="514">
        <v>0.33</v>
      </c>
      <c r="H75" s="16" t="s">
        <v>24</v>
      </c>
      <c r="I75" s="55">
        <v>0.33</v>
      </c>
      <c r="J75" s="55">
        <v>0.66</v>
      </c>
      <c r="K75" s="55">
        <v>1</v>
      </c>
      <c r="L75" s="62">
        <f t="shared" ref="L75" si="220">SUM(I75:I75)*G75</f>
        <v>0.10890000000000001</v>
      </c>
      <c r="M75" s="62">
        <f t="shared" ref="M75" si="221">SUM(J75:J75)*G75</f>
        <v>0.21780000000000002</v>
      </c>
      <c r="N75" s="62">
        <f t="shared" ref="N75" si="222">SUM(K75:K75)*G75</f>
        <v>0.33</v>
      </c>
      <c r="O75" s="68">
        <f t="shared" si="203"/>
        <v>0.33</v>
      </c>
      <c r="P75" s="520"/>
      <c r="Q75" s="520"/>
      <c r="R75" s="520"/>
      <c r="S75" s="520"/>
      <c r="T75" s="532"/>
      <c r="U75" s="521" t="s">
        <v>74</v>
      </c>
      <c r="V75" s="374" t="str">
        <f>+IF(I76&gt;I75,"SUPERADA",IF(I76=I75,"EQUILIBRADA",IF(I76&lt;I75,"PARA MEJORAR")))</f>
        <v>EQUILIBRADA</v>
      </c>
      <c r="W75" s="508"/>
      <c r="X75" s="496"/>
    </row>
    <row r="76" spans="1:24">
      <c r="A76" s="335"/>
      <c r="B76" s="539"/>
      <c r="C76" s="524"/>
      <c r="D76" s="511"/>
      <c r="E76" s="517"/>
      <c r="F76" s="513"/>
      <c r="G76" s="514"/>
      <c r="H76" s="15" t="s">
        <v>27</v>
      </c>
      <c r="I76" s="54">
        <v>0.33</v>
      </c>
      <c r="J76" s="54">
        <v>0</v>
      </c>
      <c r="K76" s="54">
        <v>0</v>
      </c>
      <c r="L76" s="61">
        <f t="shared" ref="L76" si="223">SUM(I76:I76)*G75</f>
        <v>0.10890000000000001</v>
      </c>
      <c r="M76" s="61">
        <f t="shared" ref="M76" si="224">SUM(J76:J76)*G75</f>
        <v>0</v>
      </c>
      <c r="N76" s="61">
        <f t="shared" ref="N76" si="225">SUM(K76:K76)*G75</f>
        <v>0</v>
      </c>
      <c r="O76" s="67">
        <f t="shared" si="203"/>
        <v>0.10890000000000001</v>
      </c>
      <c r="P76" s="520"/>
      <c r="Q76" s="520"/>
      <c r="R76" s="520"/>
      <c r="S76" s="520"/>
      <c r="T76" s="532"/>
      <c r="U76" s="521"/>
      <c r="V76" s="374"/>
      <c r="W76" s="508"/>
      <c r="X76" s="496"/>
    </row>
    <row r="77" spans="1:24">
      <c r="A77" s="335"/>
      <c r="B77" s="539"/>
      <c r="C77" s="524"/>
      <c r="D77" s="511" t="s">
        <v>258</v>
      </c>
      <c r="E77" s="517">
        <v>38</v>
      </c>
      <c r="F77" s="513" t="s">
        <v>84</v>
      </c>
      <c r="G77" s="514">
        <v>0.34</v>
      </c>
      <c r="H77" s="16" t="s">
        <v>24</v>
      </c>
      <c r="I77" s="55">
        <v>0.15</v>
      </c>
      <c r="J77" s="55">
        <v>0.4</v>
      </c>
      <c r="K77" s="55">
        <v>1</v>
      </c>
      <c r="L77" s="62">
        <f t="shared" ref="L77" si="226">SUM(I77:I77)*G77</f>
        <v>5.1000000000000004E-2</v>
      </c>
      <c r="M77" s="62">
        <f t="shared" ref="M77" si="227">SUM(J77:J77)*G77</f>
        <v>0.13600000000000001</v>
      </c>
      <c r="N77" s="62">
        <f t="shared" ref="N77" si="228">SUM(K77:K77)*G77</f>
        <v>0.34</v>
      </c>
      <c r="O77" s="68">
        <f t="shared" si="203"/>
        <v>0.34</v>
      </c>
      <c r="P77" s="520"/>
      <c r="Q77" s="520"/>
      <c r="R77" s="520"/>
      <c r="S77" s="520"/>
      <c r="T77" s="532"/>
      <c r="U77" s="522" t="s">
        <v>85</v>
      </c>
      <c r="V77" s="374" t="str">
        <f>+IF(I78&gt;I77,"SUPERADA",IF(I78=I77,"EQUILIBRADA",IF(I78&lt;I77,"PARA MEJORAR")))</f>
        <v>EQUILIBRADA</v>
      </c>
      <c r="W77" s="508"/>
      <c r="X77" s="496"/>
    </row>
    <row r="78" spans="1:24" ht="13.5" thickBot="1">
      <c r="A78" s="335"/>
      <c r="B78" s="539"/>
      <c r="C78" s="498"/>
      <c r="D78" s="516"/>
      <c r="E78" s="518"/>
      <c r="F78" s="530"/>
      <c r="G78" s="506"/>
      <c r="H78" s="17" t="s">
        <v>27</v>
      </c>
      <c r="I78" s="56">
        <v>0.15</v>
      </c>
      <c r="J78" s="56">
        <v>0</v>
      </c>
      <c r="K78" s="56">
        <v>0</v>
      </c>
      <c r="L78" s="63">
        <f t="shared" ref="L78" si="229">SUM(I78:I78)*G77</f>
        <v>5.1000000000000004E-2</v>
      </c>
      <c r="M78" s="63">
        <f t="shared" ref="M78" si="230">SUM(J78:J78)*G77</f>
        <v>0</v>
      </c>
      <c r="N78" s="63">
        <f t="shared" ref="N78" si="231">SUM(K78:K78)*G77</f>
        <v>0</v>
      </c>
      <c r="O78" s="69">
        <f t="shared" si="203"/>
        <v>5.1000000000000004E-2</v>
      </c>
      <c r="P78" s="492"/>
      <c r="Q78" s="492"/>
      <c r="R78" s="492"/>
      <c r="S78" s="492"/>
      <c r="T78" s="532"/>
      <c r="U78" s="522"/>
      <c r="V78" s="374"/>
      <c r="W78" s="508"/>
      <c r="X78" s="496"/>
    </row>
    <row r="79" spans="1:24">
      <c r="A79" s="335"/>
      <c r="B79" s="539"/>
      <c r="C79" s="497" t="s">
        <v>86</v>
      </c>
      <c r="D79" s="499" t="s">
        <v>259</v>
      </c>
      <c r="E79" s="501">
        <v>39</v>
      </c>
      <c r="F79" s="503" t="s">
        <v>260</v>
      </c>
      <c r="G79" s="505">
        <v>1</v>
      </c>
      <c r="H79" s="18" t="s">
        <v>24</v>
      </c>
      <c r="I79" s="59">
        <v>0</v>
      </c>
      <c r="J79" s="59">
        <v>0</v>
      </c>
      <c r="K79" s="59">
        <v>0</v>
      </c>
      <c r="L79" s="65">
        <f t="shared" ref="L79" si="232">SUM(I79:I79)*G79</f>
        <v>0</v>
      </c>
      <c r="M79" s="65">
        <f t="shared" ref="M79" si="233">SUM(J79:J79)*G79</f>
        <v>0</v>
      </c>
      <c r="N79" s="65">
        <f t="shared" ref="N79" si="234">SUM(K79:K79)*G79</f>
        <v>0</v>
      </c>
      <c r="O79" s="71">
        <f t="shared" si="203"/>
        <v>0</v>
      </c>
      <c r="P79" s="491">
        <f>+L80</f>
        <v>0</v>
      </c>
      <c r="Q79" s="491">
        <f t="shared" ref="Q79:R79" si="235">+M80</f>
        <v>0</v>
      </c>
      <c r="R79" s="491">
        <f t="shared" si="235"/>
        <v>0</v>
      </c>
      <c r="S79" s="491">
        <f>MAX(P79:R80)</f>
        <v>0</v>
      </c>
      <c r="T79" s="532"/>
      <c r="U79" s="493" t="s">
        <v>261</v>
      </c>
      <c r="V79" s="374" t="str">
        <f>+IF(I80&gt;I79,"SUPERADA",IF(I80=I79,"EQUILIBRADA",IF(I80&lt;I79,"PARA MEJORAR")))</f>
        <v>EQUILIBRADA</v>
      </c>
      <c r="W79" s="508"/>
      <c r="X79" s="495"/>
    </row>
    <row r="80" spans="1:24" ht="13.5" thickBot="1">
      <c r="A80" s="335"/>
      <c r="B80" s="540"/>
      <c r="C80" s="498"/>
      <c r="D80" s="500"/>
      <c r="E80" s="502"/>
      <c r="F80" s="504"/>
      <c r="G80" s="506"/>
      <c r="H80" s="17" t="s">
        <v>27</v>
      </c>
      <c r="I80" s="56">
        <v>0</v>
      </c>
      <c r="J80" s="56">
        <v>0</v>
      </c>
      <c r="K80" s="56">
        <v>0</v>
      </c>
      <c r="L80" s="63">
        <f t="shared" ref="L80" si="236">SUM(I80:I80)*G79</f>
        <v>0</v>
      </c>
      <c r="M80" s="63">
        <f t="shared" ref="M80" si="237">SUM(J80:J80)*G79</f>
        <v>0</v>
      </c>
      <c r="N80" s="63">
        <f t="shared" ref="N80" si="238">SUM(K80:K80)*G79</f>
        <v>0</v>
      </c>
      <c r="O80" s="69">
        <f t="shared" si="203"/>
        <v>0</v>
      </c>
      <c r="P80" s="492"/>
      <c r="Q80" s="492"/>
      <c r="R80" s="492"/>
      <c r="S80" s="492"/>
      <c r="T80" s="533"/>
      <c r="U80" s="494"/>
      <c r="V80" s="375"/>
      <c r="W80" s="509"/>
      <c r="X80" s="496"/>
    </row>
    <row r="81" spans="1:24" ht="13.5" thickBot="1">
      <c r="A81" s="335"/>
      <c r="B81" s="406" t="s">
        <v>262</v>
      </c>
      <c r="C81" s="445" t="s">
        <v>90</v>
      </c>
      <c r="D81" s="449" t="s">
        <v>263</v>
      </c>
      <c r="E81" s="448">
        <v>40</v>
      </c>
      <c r="F81" s="449" t="s">
        <v>264</v>
      </c>
      <c r="G81" s="449">
        <v>0.06</v>
      </c>
      <c r="H81" s="14" t="s">
        <v>24</v>
      </c>
      <c r="I81" s="53">
        <v>0.33</v>
      </c>
      <c r="J81" s="53">
        <v>0.66</v>
      </c>
      <c r="K81" s="53">
        <v>1</v>
      </c>
      <c r="L81" s="60">
        <f>SUM(I81:I81)*G81</f>
        <v>1.9800000000000002E-2</v>
      </c>
      <c r="M81" s="60">
        <f t="shared" ref="M81" si="239">SUM(J81:J81)*G81</f>
        <v>3.9600000000000003E-2</v>
      </c>
      <c r="N81" s="60">
        <f t="shared" ref="N81" si="240">SUM(K81:K81)*G81</f>
        <v>0.06</v>
      </c>
      <c r="O81" s="66">
        <f t="shared" si="203"/>
        <v>0.06</v>
      </c>
      <c r="P81" s="484">
        <f>+L82+L84+L86+L88+L90+L92+L94+L96+L98+L100+L102+L104+L106+L108+L110+L112+L114+L116</f>
        <v>0.25659999999999999</v>
      </c>
      <c r="Q81" s="484">
        <f t="shared" ref="Q81:R81" si="241">+M82+M84+M86+M88+M90+M92+M94+M96+M98+M100+M102+M104+M106+M108+M110+M114+M116</f>
        <v>0</v>
      </c>
      <c r="R81" s="484">
        <f t="shared" si="241"/>
        <v>0</v>
      </c>
      <c r="S81" s="484">
        <f>MAX(P81:R116)</f>
        <v>0.25659999999999999</v>
      </c>
      <c r="T81" s="386">
        <f>AVERAGE(S81:S132)</f>
        <v>0.25394</v>
      </c>
      <c r="U81" s="488" t="s">
        <v>78</v>
      </c>
      <c r="V81" s="418" t="str">
        <f>+IF(I82&gt;I81,"SUPERADA",IF(I82=I81,"EQUILIBRADA",IF(I82&lt;I81,"PARA MEJORAR")))</f>
        <v>EQUILIBRADA</v>
      </c>
      <c r="W81" s="419"/>
      <c r="X81" s="481"/>
    </row>
    <row r="82" spans="1:24" ht="13.5" thickBot="1">
      <c r="A82" s="335"/>
      <c r="B82" s="406"/>
      <c r="C82" s="445"/>
      <c r="D82" s="428"/>
      <c r="E82" s="426"/>
      <c r="F82" s="428"/>
      <c r="G82" s="428"/>
      <c r="H82" s="15" t="s">
        <v>27</v>
      </c>
      <c r="I82" s="54">
        <v>0.33</v>
      </c>
      <c r="J82" s="54">
        <v>0</v>
      </c>
      <c r="K82" s="54">
        <v>0</v>
      </c>
      <c r="L82" s="61">
        <f t="shared" ref="L82" si="242">SUM(I82:I82)*G81</f>
        <v>1.9800000000000002E-2</v>
      </c>
      <c r="M82" s="61">
        <f t="shared" ref="M82" si="243">SUM(J82:J82)*G81</f>
        <v>0</v>
      </c>
      <c r="N82" s="61">
        <f t="shared" ref="N82" si="244">SUM(K82:K82)*G81</f>
        <v>0</v>
      </c>
      <c r="O82" s="67">
        <f t="shared" si="203"/>
        <v>1.9800000000000002E-2</v>
      </c>
      <c r="P82" s="485"/>
      <c r="Q82" s="485"/>
      <c r="R82" s="485"/>
      <c r="S82" s="485"/>
      <c r="T82" s="387"/>
      <c r="U82" s="430"/>
      <c r="V82" s="374"/>
      <c r="W82" s="420"/>
      <c r="X82" s="482"/>
    </row>
    <row r="83" spans="1:24" ht="33" customHeight="1" thickBot="1">
      <c r="A83" s="335"/>
      <c r="B83" s="406"/>
      <c r="C83" s="445"/>
      <c r="D83" s="428" t="s">
        <v>265</v>
      </c>
      <c r="E83" s="426">
        <v>41</v>
      </c>
      <c r="F83" s="428" t="s">
        <v>266</v>
      </c>
      <c r="G83" s="428">
        <v>0.06</v>
      </c>
      <c r="H83" s="16" t="s">
        <v>24</v>
      </c>
      <c r="I83" s="55">
        <v>0</v>
      </c>
      <c r="J83" s="55">
        <v>0.5</v>
      </c>
      <c r="K83" s="55">
        <v>1</v>
      </c>
      <c r="L83" s="62">
        <f t="shared" ref="L83" si="245">SUM(I83:I83)*G83</f>
        <v>0</v>
      </c>
      <c r="M83" s="62">
        <f t="shared" ref="M83" si="246">SUM(J83:J83)*G83</f>
        <v>0.03</v>
      </c>
      <c r="N83" s="62">
        <f t="shared" ref="N83" si="247">SUM(K83:K83)*G83</f>
        <v>0.06</v>
      </c>
      <c r="O83" s="68">
        <f t="shared" si="203"/>
        <v>0.06</v>
      </c>
      <c r="P83" s="485"/>
      <c r="Q83" s="485"/>
      <c r="R83" s="485"/>
      <c r="S83" s="485"/>
      <c r="T83" s="387"/>
      <c r="U83" s="430" t="s">
        <v>29</v>
      </c>
      <c r="V83" s="374" t="str">
        <f>+IF(I84&gt;I83,"SUPERADA",IF(I84=I83,"EQUILIBRADA",IF(I84&lt;I83,"PARA MEJORAR")))</f>
        <v>EQUILIBRADA</v>
      </c>
      <c r="W83" s="420"/>
      <c r="X83" s="482"/>
    </row>
    <row r="84" spans="1:24" ht="13.5" thickBot="1">
      <c r="A84" s="335"/>
      <c r="B84" s="406"/>
      <c r="C84" s="445"/>
      <c r="D84" s="428"/>
      <c r="E84" s="426"/>
      <c r="F84" s="428"/>
      <c r="G84" s="428"/>
      <c r="H84" s="15" t="s">
        <v>27</v>
      </c>
      <c r="I84" s="54">
        <v>0</v>
      </c>
      <c r="J84" s="54">
        <v>0</v>
      </c>
      <c r="K84" s="54">
        <v>0</v>
      </c>
      <c r="L84" s="61">
        <f t="shared" ref="L84" si="248">SUM(I84:I84)*G83</f>
        <v>0</v>
      </c>
      <c r="M84" s="61">
        <f t="shared" ref="M84" si="249">SUM(J84:J84)*G83</f>
        <v>0</v>
      </c>
      <c r="N84" s="61">
        <f t="shared" ref="N84" si="250">SUM(K84:K84)*G83</f>
        <v>0</v>
      </c>
      <c r="O84" s="67">
        <f t="shared" si="203"/>
        <v>0</v>
      </c>
      <c r="P84" s="485"/>
      <c r="Q84" s="485"/>
      <c r="R84" s="485"/>
      <c r="S84" s="485"/>
      <c r="T84" s="387"/>
      <c r="U84" s="430"/>
      <c r="V84" s="374"/>
      <c r="W84" s="420"/>
      <c r="X84" s="482"/>
    </row>
    <row r="85" spans="1:24" ht="48" customHeight="1" thickBot="1">
      <c r="A85" s="335"/>
      <c r="B85" s="406"/>
      <c r="C85" s="445"/>
      <c r="D85" s="428" t="s">
        <v>267</v>
      </c>
      <c r="E85" s="440">
        <v>42</v>
      </c>
      <c r="F85" s="490" t="s">
        <v>268</v>
      </c>
      <c r="G85" s="477">
        <v>0.06</v>
      </c>
      <c r="H85" s="93" t="s">
        <v>24</v>
      </c>
      <c r="I85" s="55">
        <v>0.33</v>
      </c>
      <c r="J85" s="55">
        <v>0.66</v>
      </c>
      <c r="K85" s="55">
        <v>1</v>
      </c>
      <c r="L85" s="62">
        <f t="shared" ref="L85" si="251">SUM(I85:I85)*G85</f>
        <v>1.9800000000000002E-2</v>
      </c>
      <c r="M85" s="62">
        <f t="shared" ref="M85" si="252">SUM(J85:J85)*G85</f>
        <v>3.9600000000000003E-2</v>
      </c>
      <c r="N85" s="62">
        <f t="shared" ref="N85" si="253">SUM(K85:K85)*G85</f>
        <v>0.06</v>
      </c>
      <c r="O85" s="70">
        <f t="shared" si="203"/>
        <v>0.06</v>
      </c>
      <c r="P85" s="485"/>
      <c r="Q85" s="485"/>
      <c r="R85" s="485"/>
      <c r="S85" s="485"/>
      <c r="T85" s="387"/>
      <c r="U85" s="489" t="s">
        <v>55</v>
      </c>
      <c r="V85" s="476"/>
      <c r="W85" s="420"/>
      <c r="X85" s="482"/>
    </row>
    <row r="86" spans="1:24" ht="13.5" thickBot="1">
      <c r="A86" s="335"/>
      <c r="B86" s="406"/>
      <c r="C86" s="445"/>
      <c r="D86" s="428"/>
      <c r="E86" s="440"/>
      <c r="F86" s="490"/>
      <c r="G86" s="477"/>
      <c r="H86" s="92" t="s">
        <v>27</v>
      </c>
      <c r="I86" s="78">
        <v>0.33</v>
      </c>
      <c r="J86" s="78">
        <v>0</v>
      </c>
      <c r="K86" s="78">
        <v>0</v>
      </c>
      <c r="L86" s="61">
        <f t="shared" ref="L86" si="254">SUM(I86:I86)*G85</f>
        <v>1.9800000000000002E-2</v>
      </c>
      <c r="M86" s="61">
        <f t="shared" ref="M86" si="255">SUM(J86:J86)*G85</f>
        <v>0</v>
      </c>
      <c r="N86" s="61">
        <f t="shared" ref="N86" si="256">SUM(K86:K86)*G85</f>
        <v>0</v>
      </c>
      <c r="O86" s="67">
        <f t="shared" si="203"/>
        <v>1.9800000000000002E-2</v>
      </c>
      <c r="P86" s="485"/>
      <c r="Q86" s="485"/>
      <c r="R86" s="485"/>
      <c r="S86" s="485"/>
      <c r="T86" s="387"/>
      <c r="U86" s="489"/>
      <c r="V86" s="476"/>
      <c r="W86" s="420"/>
      <c r="X86" s="483"/>
    </row>
    <row r="87" spans="1:24" ht="13.5" thickBot="1">
      <c r="A87" s="335"/>
      <c r="B87" s="406"/>
      <c r="C87" s="445"/>
      <c r="D87" s="439" t="s">
        <v>269</v>
      </c>
      <c r="E87" s="426">
        <v>43</v>
      </c>
      <c r="F87" s="462" t="s">
        <v>270</v>
      </c>
      <c r="G87" s="428">
        <v>0.06</v>
      </c>
      <c r="H87" s="16" t="s">
        <v>24</v>
      </c>
      <c r="I87" s="55">
        <v>0.33</v>
      </c>
      <c r="J87" s="55">
        <v>0.66</v>
      </c>
      <c r="K87" s="55">
        <v>1</v>
      </c>
      <c r="L87" s="62">
        <f t="shared" ref="L87" si="257">SUM(I87:I87)*G87</f>
        <v>1.9800000000000002E-2</v>
      </c>
      <c r="M87" s="62">
        <f t="shared" ref="M87" si="258">SUM(J87:J87)*G87</f>
        <v>3.9600000000000003E-2</v>
      </c>
      <c r="N87" s="62">
        <f t="shared" ref="N87" si="259">SUM(K87:K87)*G87</f>
        <v>0.06</v>
      </c>
      <c r="O87" s="68">
        <f t="shared" si="203"/>
        <v>0.06</v>
      </c>
      <c r="P87" s="485"/>
      <c r="Q87" s="485"/>
      <c r="R87" s="485"/>
      <c r="S87" s="485"/>
      <c r="T87" s="387"/>
      <c r="U87" s="430" t="s">
        <v>53</v>
      </c>
      <c r="V87" s="374" t="str">
        <f>+IF(I88&gt;I87,"SUPERADA",IF(I88=I87,"EQUILIBRADA",IF(I88&lt;I87,"PARA MEJORAR")))</f>
        <v>EQUILIBRADA</v>
      </c>
      <c r="W87" s="420"/>
      <c r="X87" s="472"/>
    </row>
    <row r="88" spans="1:24" ht="54" customHeight="1" thickBot="1">
      <c r="A88" s="335"/>
      <c r="B88" s="406"/>
      <c r="C88" s="445"/>
      <c r="D88" s="475"/>
      <c r="E88" s="426"/>
      <c r="F88" s="428"/>
      <c r="G88" s="428"/>
      <c r="H88" s="15" t="s">
        <v>27</v>
      </c>
      <c r="I88" s="54">
        <v>0.33</v>
      </c>
      <c r="J88" s="54">
        <v>0</v>
      </c>
      <c r="K88" s="54">
        <v>0</v>
      </c>
      <c r="L88" s="61">
        <f t="shared" ref="L88" si="260">SUM(I88:I88)*G87</f>
        <v>1.9800000000000002E-2</v>
      </c>
      <c r="M88" s="61">
        <f t="shared" ref="M88" si="261">SUM(J88:J88)*G87</f>
        <v>0</v>
      </c>
      <c r="N88" s="61">
        <f t="shared" ref="N88" si="262">SUM(K88:K88)*G87</f>
        <v>0</v>
      </c>
      <c r="O88" s="67">
        <f t="shared" si="203"/>
        <v>1.9800000000000002E-2</v>
      </c>
      <c r="P88" s="485"/>
      <c r="Q88" s="485"/>
      <c r="R88" s="485"/>
      <c r="S88" s="485"/>
      <c r="T88" s="387"/>
      <c r="U88" s="430"/>
      <c r="V88" s="374"/>
      <c r="W88" s="420"/>
      <c r="X88" s="473"/>
    </row>
    <row r="89" spans="1:24" ht="13.5" thickBot="1">
      <c r="A89" s="335"/>
      <c r="B89" s="406"/>
      <c r="C89" s="445"/>
      <c r="D89" s="475" t="s">
        <v>271</v>
      </c>
      <c r="E89" s="426">
        <v>44</v>
      </c>
      <c r="F89" s="428" t="s">
        <v>272</v>
      </c>
      <c r="G89" s="428">
        <v>0.06</v>
      </c>
      <c r="H89" s="16" t="s">
        <v>24</v>
      </c>
      <c r="I89" s="55">
        <v>0</v>
      </c>
      <c r="J89" s="55">
        <v>0.5</v>
      </c>
      <c r="K89" s="55">
        <v>1</v>
      </c>
      <c r="L89" s="62">
        <f t="shared" ref="L89" si="263">SUM(I89:I89)*G89</f>
        <v>0</v>
      </c>
      <c r="M89" s="62">
        <f t="shared" ref="M89" si="264">SUM(J89:J89)*G89</f>
        <v>0.03</v>
      </c>
      <c r="N89" s="62">
        <f t="shared" ref="N89" si="265">SUM(K89:K89)*G89</f>
        <v>0.06</v>
      </c>
      <c r="O89" s="68">
        <f t="shared" si="203"/>
        <v>0.06</v>
      </c>
      <c r="P89" s="485"/>
      <c r="Q89" s="485"/>
      <c r="R89" s="485"/>
      <c r="S89" s="485"/>
      <c r="T89" s="387"/>
      <c r="U89" s="430" t="s">
        <v>29</v>
      </c>
      <c r="V89" s="374" t="str">
        <f>+IF(I90&gt;I89,"SUPERADA",IF(I90=I89,"EQUILIBRADA",IF(I90&lt;I89,"PARA MEJORAR")))</f>
        <v>EQUILIBRADA</v>
      </c>
      <c r="W89" s="420"/>
      <c r="X89" s="473"/>
    </row>
    <row r="90" spans="1:24" ht="36" customHeight="1" thickBot="1">
      <c r="A90" s="335"/>
      <c r="B90" s="406"/>
      <c r="C90" s="445"/>
      <c r="D90" s="475"/>
      <c r="E90" s="426"/>
      <c r="F90" s="428"/>
      <c r="G90" s="428"/>
      <c r="H90" s="15" t="s">
        <v>27</v>
      </c>
      <c r="I90" s="54">
        <v>0</v>
      </c>
      <c r="J90" s="54">
        <v>0</v>
      </c>
      <c r="K90" s="54">
        <v>0</v>
      </c>
      <c r="L90" s="61">
        <f t="shared" ref="L90" si="266">SUM(I90:I90)*G89</f>
        <v>0</v>
      </c>
      <c r="M90" s="61">
        <f t="shared" ref="M90" si="267">SUM(J90:J90)*G89</f>
        <v>0</v>
      </c>
      <c r="N90" s="61">
        <f t="shared" ref="N90" si="268">SUM(K90:K90)*G89</f>
        <v>0</v>
      </c>
      <c r="O90" s="67">
        <f t="shared" si="203"/>
        <v>0</v>
      </c>
      <c r="P90" s="485"/>
      <c r="Q90" s="485"/>
      <c r="R90" s="485"/>
      <c r="S90" s="485"/>
      <c r="T90" s="387"/>
      <c r="U90" s="430"/>
      <c r="V90" s="374"/>
      <c r="W90" s="420"/>
      <c r="X90" s="473"/>
    </row>
    <row r="91" spans="1:24" ht="28.5" customHeight="1" thickBot="1">
      <c r="A91" s="335"/>
      <c r="B91" s="406"/>
      <c r="C91" s="445"/>
      <c r="D91" s="441" t="s">
        <v>273</v>
      </c>
      <c r="E91" s="426">
        <v>45</v>
      </c>
      <c r="F91" s="428" t="s">
        <v>274</v>
      </c>
      <c r="G91" s="428">
        <v>0.06</v>
      </c>
      <c r="H91" s="16" t="s">
        <v>24</v>
      </c>
      <c r="I91" s="55">
        <v>0.33</v>
      </c>
      <c r="J91" s="55">
        <v>0.66</v>
      </c>
      <c r="K91" s="55">
        <v>1</v>
      </c>
      <c r="L91" s="62">
        <f t="shared" ref="L91" si="269">SUM(I91:I91)*G91</f>
        <v>1.9800000000000002E-2</v>
      </c>
      <c r="M91" s="62">
        <f t="shared" ref="M91" si="270">SUM(J91:J91)*G91</f>
        <v>3.9600000000000003E-2</v>
      </c>
      <c r="N91" s="62">
        <f t="shared" ref="N91" si="271">SUM(K91:K91)*G91</f>
        <v>0.06</v>
      </c>
      <c r="O91" s="68">
        <f t="shared" si="203"/>
        <v>0.06</v>
      </c>
      <c r="P91" s="485"/>
      <c r="Q91" s="485"/>
      <c r="R91" s="485"/>
      <c r="S91" s="485"/>
      <c r="T91" s="387"/>
      <c r="U91" s="430" t="s">
        <v>69</v>
      </c>
      <c r="V91" s="374" t="str">
        <f>+IF(I92&gt;I91,"SUPERADA",IF(I92=I91,"EQUILIBRADA",IF(I92&lt;I91,"PARA MEJORAR")))</f>
        <v>EQUILIBRADA</v>
      </c>
      <c r="W91" s="420"/>
      <c r="X91" s="473"/>
    </row>
    <row r="92" spans="1:24" ht="13.5" thickBot="1">
      <c r="A92" s="335"/>
      <c r="B92" s="406"/>
      <c r="C92" s="445"/>
      <c r="D92" s="441"/>
      <c r="E92" s="426"/>
      <c r="F92" s="428"/>
      <c r="G92" s="428"/>
      <c r="H92" s="15" t="s">
        <v>27</v>
      </c>
      <c r="I92" s="54">
        <v>0.33</v>
      </c>
      <c r="J92" s="54">
        <v>0</v>
      </c>
      <c r="K92" s="54">
        <v>0</v>
      </c>
      <c r="L92" s="61">
        <f t="shared" ref="L92" si="272">SUM(I92:I92)*G91</f>
        <v>1.9800000000000002E-2</v>
      </c>
      <c r="M92" s="61">
        <f t="shared" ref="M92" si="273">SUM(J92:J92)*G91</f>
        <v>0</v>
      </c>
      <c r="N92" s="61">
        <f t="shared" ref="N92" si="274">SUM(K92:K92)*G91</f>
        <v>0</v>
      </c>
      <c r="O92" s="67">
        <f t="shared" si="203"/>
        <v>1.9800000000000002E-2</v>
      </c>
      <c r="P92" s="485"/>
      <c r="Q92" s="485"/>
      <c r="R92" s="485"/>
      <c r="S92" s="485"/>
      <c r="T92" s="387"/>
      <c r="U92" s="430"/>
      <c r="V92" s="374"/>
      <c r="W92" s="420"/>
      <c r="X92" s="474"/>
    </row>
    <row r="93" spans="1:24" ht="13.5" thickBot="1">
      <c r="A93" s="335"/>
      <c r="B93" s="406"/>
      <c r="C93" s="445"/>
      <c r="D93" s="439" t="s">
        <v>275</v>
      </c>
      <c r="E93" s="426">
        <v>46</v>
      </c>
      <c r="F93" s="428" t="s">
        <v>276</v>
      </c>
      <c r="G93" s="428">
        <v>0.06</v>
      </c>
      <c r="H93" s="16" t="s">
        <v>24</v>
      </c>
      <c r="I93" s="55">
        <v>0</v>
      </c>
      <c r="J93" s="55">
        <v>1</v>
      </c>
      <c r="K93" s="55">
        <v>1</v>
      </c>
      <c r="L93" s="62">
        <f t="shared" ref="L93" si="275">SUM(I93:I93)*G93</f>
        <v>0</v>
      </c>
      <c r="M93" s="62">
        <f t="shared" ref="M93" si="276">SUM(J93:J93)*G93</f>
        <v>0.06</v>
      </c>
      <c r="N93" s="62">
        <f t="shared" ref="N93" si="277">SUM(K93:K93)*G93</f>
        <v>0.06</v>
      </c>
      <c r="O93" s="68">
        <f t="shared" si="203"/>
        <v>0.06</v>
      </c>
      <c r="P93" s="485"/>
      <c r="Q93" s="485"/>
      <c r="R93" s="485"/>
      <c r="S93" s="485"/>
      <c r="T93" s="387"/>
      <c r="U93" s="430" t="s">
        <v>53</v>
      </c>
      <c r="V93" s="374" t="str">
        <f>+IF(I94&gt;I93,"SUPERADA",IF(I94=I93,"EQUILIBRADA",IF(I94&lt;I93,"PARA MEJORAR")))</f>
        <v>EQUILIBRADA</v>
      </c>
      <c r="W93" s="420"/>
      <c r="X93" s="457"/>
    </row>
    <row r="94" spans="1:24" ht="46.5" customHeight="1" thickBot="1">
      <c r="A94" s="335"/>
      <c r="B94" s="406"/>
      <c r="C94" s="445"/>
      <c r="D94" s="439"/>
      <c r="E94" s="426"/>
      <c r="F94" s="428"/>
      <c r="G94" s="428"/>
      <c r="H94" s="15" t="s">
        <v>27</v>
      </c>
      <c r="I94" s="54">
        <v>0</v>
      </c>
      <c r="J94" s="54">
        <v>0</v>
      </c>
      <c r="K94" s="54">
        <v>0</v>
      </c>
      <c r="L94" s="61">
        <f t="shared" ref="L94" si="278">SUM(I94:I94)*G93</f>
        <v>0</v>
      </c>
      <c r="M94" s="61">
        <f t="shared" ref="M94" si="279">SUM(J94:J94)*G93</f>
        <v>0</v>
      </c>
      <c r="N94" s="61">
        <f t="shared" ref="N94" si="280">SUM(K94:K94)*G93</f>
        <v>0</v>
      </c>
      <c r="O94" s="67">
        <f t="shared" si="203"/>
        <v>0</v>
      </c>
      <c r="P94" s="485"/>
      <c r="Q94" s="485"/>
      <c r="R94" s="485"/>
      <c r="S94" s="485"/>
      <c r="T94" s="387"/>
      <c r="U94" s="430"/>
      <c r="V94" s="374"/>
      <c r="W94" s="420"/>
      <c r="X94" s="458"/>
    </row>
    <row r="95" spans="1:24" ht="13.5" thickBot="1">
      <c r="A95" s="335"/>
      <c r="B95" s="406"/>
      <c r="C95" s="445"/>
      <c r="D95" s="439" t="s">
        <v>277</v>
      </c>
      <c r="E95" s="426">
        <v>47</v>
      </c>
      <c r="F95" s="428" t="s">
        <v>98</v>
      </c>
      <c r="G95" s="428">
        <v>0.06</v>
      </c>
      <c r="H95" s="16" t="s">
        <v>24</v>
      </c>
      <c r="I95" s="55">
        <v>0.33</v>
      </c>
      <c r="J95" s="55">
        <v>0.66</v>
      </c>
      <c r="K95" s="55">
        <v>1</v>
      </c>
      <c r="L95" s="62">
        <f t="shared" ref="L95" si="281">SUM(I95:I95)*G95</f>
        <v>1.9800000000000002E-2</v>
      </c>
      <c r="M95" s="62">
        <f t="shared" ref="M95" si="282">SUM(J95:J95)*G95</f>
        <v>3.9600000000000003E-2</v>
      </c>
      <c r="N95" s="62">
        <f t="shared" ref="N95" si="283">SUM(K95:K95)*G95</f>
        <v>0.06</v>
      </c>
      <c r="O95" s="68">
        <f t="shared" si="203"/>
        <v>0.06</v>
      </c>
      <c r="P95" s="485"/>
      <c r="Q95" s="485"/>
      <c r="R95" s="485"/>
      <c r="S95" s="485"/>
      <c r="T95" s="387"/>
      <c r="U95" s="430" t="s">
        <v>53</v>
      </c>
      <c r="V95" s="374" t="str">
        <f>+IF(I96&gt;I95,"SUPERADA",IF(I96=I95,"EQUILIBRADA",IF(I96&lt;I95,"PARA MEJORAR")))</f>
        <v>EQUILIBRADA</v>
      </c>
      <c r="W95" s="420"/>
      <c r="X95" s="458"/>
    </row>
    <row r="96" spans="1:24" ht="36" customHeight="1" thickBot="1">
      <c r="A96" s="335"/>
      <c r="B96" s="406"/>
      <c r="C96" s="445"/>
      <c r="D96" s="439"/>
      <c r="E96" s="426"/>
      <c r="F96" s="428"/>
      <c r="G96" s="428"/>
      <c r="H96" s="15" t="s">
        <v>27</v>
      </c>
      <c r="I96" s="54">
        <v>0.33</v>
      </c>
      <c r="J96" s="54">
        <v>0</v>
      </c>
      <c r="K96" s="54">
        <v>0</v>
      </c>
      <c r="L96" s="61">
        <f t="shared" ref="L96" si="284">SUM(I96:I96)*G95</f>
        <v>1.9800000000000002E-2</v>
      </c>
      <c r="M96" s="61">
        <f t="shared" ref="M96" si="285">SUM(J96:J96)*G95</f>
        <v>0</v>
      </c>
      <c r="N96" s="61">
        <f t="shared" ref="N96" si="286">SUM(K96:K96)*G95</f>
        <v>0</v>
      </c>
      <c r="O96" s="67">
        <f t="shared" si="203"/>
        <v>1.9800000000000002E-2</v>
      </c>
      <c r="P96" s="485"/>
      <c r="Q96" s="485"/>
      <c r="R96" s="485"/>
      <c r="S96" s="485"/>
      <c r="T96" s="387"/>
      <c r="U96" s="430"/>
      <c r="V96" s="374"/>
      <c r="W96" s="420"/>
      <c r="X96" s="458"/>
    </row>
    <row r="97" spans="1:24" ht="13.5" thickBot="1">
      <c r="A97" s="335"/>
      <c r="B97" s="406"/>
      <c r="C97" s="445"/>
      <c r="D97" s="428" t="s">
        <v>278</v>
      </c>
      <c r="E97" s="426">
        <v>48</v>
      </c>
      <c r="F97" s="428" t="s">
        <v>279</v>
      </c>
      <c r="G97" s="428">
        <v>0.06</v>
      </c>
      <c r="H97" s="16" t="s">
        <v>24</v>
      </c>
      <c r="I97" s="55">
        <v>0.33</v>
      </c>
      <c r="J97" s="55">
        <v>0.66</v>
      </c>
      <c r="K97" s="55">
        <v>1</v>
      </c>
      <c r="L97" s="62">
        <f t="shared" ref="L97" si="287">SUM(I97:I97)*G97</f>
        <v>1.9800000000000002E-2</v>
      </c>
      <c r="M97" s="62">
        <f t="shared" ref="M97" si="288">SUM(J97:J97)*G97</f>
        <v>3.9600000000000003E-2</v>
      </c>
      <c r="N97" s="62">
        <f t="shared" ref="N97" si="289">SUM(K97:K97)*G97</f>
        <v>0.06</v>
      </c>
      <c r="O97" s="68">
        <f t="shared" si="203"/>
        <v>0.06</v>
      </c>
      <c r="P97" s="485"/>
      <c r="Q97" s="485"/>
      <c r="R97" s="485"/>
      <c r="S97" s="485"/>
      <c r="T97" s="387"/>
      <c r="U97" s="430" t="s">
        <v>53</v>
      </c>
      <c r="V97" s="374" t="str">
        <f>+IF(I98&gt;I97,"SUPERADA",IF(I98=I97,"EQUILIBRADA",IF(I98&lt;I97,"PARA MEJORAR")))</f>
        <v>EQUILIBRADA</v>
      </c>
      <c r="W97" s="420"/>
      <c r="X97" s="458"/>
    </row>
    <row r="98" spans="1:24" ht="13.5" thickBot="1">
      <c r="A98" s="335"/>
      <c r="B98" s="406"/>
      <c r="C98" s="445"/>
      <c r="D98" s="428"/>
      <c r="E98" s="426"/>
      <c r="F98" s="428"/>
      <c r="G98" s="428"/>
      <c r="H98" s="15" t="s">
        <v>27</v>
      </c>
      <c r="I98" s="54">
        <v>0.33</v>
      </c>
      <c r="J98" s="54">
        <v>0</v>
      </c>
      <c r="K98" s="54">
        <v>0</v>
      </c>
      <c r="L98" s="61">
        <f t="shared" ref="L98" si="290">SUM(I98:I98)*G97</f>
        <v>1.9800000000000002E-2</v>
      </c>
      <c r="M98" s="61">
        <f t="shared" ref="M98" si="291">SUM(J98:J98)*G97</f>
        <v>0</v>
      </c>
      <c r="N98" s="61">
        <f t="shared" ref="N98" si="292">SUM(K98:K98)*G97</f>
        <v>0</v>
      </c>
      <c r="O98" s="67">
        <f t="shared" si="203"/>
        <v>1.9800000000000002E-2</v>
      </c>
      <c r="P98" s="485"/>
      <c r="Q98" s="485"/>
      <c r="R98" s="485"/>
      <c r="S98" s="485"/>
      <c r="T98" s="387"/>
      <c r="U98" s="430"/>
      <c r="V98" s="374"/>
      <c r="W98" s="420"/>
      <c r="X98" s="458"/>
    </row>
    <row r="99" spans="1:24" ht="13.5" thickBot="1">
      <c r="A99" s="335"/>
      <c r="B99" s="406"/>
      <c r="C99" s="445"/>
      <c r="D99" s="441" t="s">
        <v>280</v>
      </c>
      <c r="E99" s="426">
        <v>49</v>
      </c>
      <c r="F99" s="462" t="s">
        <v>281</v>
      </c>
      <c r="G99" s="462">
        <v>0.06</v>
      </c>
      <c r="H99" s="50" t="s">
        <v>24</v>
      </c>
      <c r="I99" s="57">
        <v>0.33</v>
      </c>
      <c r="J99" s="57">
        <v>0.66</v>
      </c>
      <c r="K99" s="57">
        <v>1</v>
      </c>
      <c r="L99" s="72">
        <f t="shared" ref="L99" si="293">SUM(I99:I99)*G99</f>
        <v>1.9800000000000002E-2</v>
      </c>
      <c r="M99" s="72">
        <f t="shared" ref="M99" si="294">SUM(J99:J99)*G99</f>
        <v>3.9600000000000003E-2</v>
      </c>
      <c r="N99" s="72">
        <f t="shared" ref="N99" si="295">SUM(K99:K99)*G99</f>
        <v>0.06</v>
      </c>
      <c r="O99" s="72">
        <f t="shared" si="203"/>
        <v>0.06</v>
      </c>
      <c r="P99" s="485"/>
      <c r="Q99" s="485"/>
      <c r="R99" s="485"/>
      <c r="S99" s="485"/>
      <c r="T99" s="387"/>
      <c r="U99" s="471" t="s">
        <v>101</v>
      </c>
      <c r="V99" s="374" t="str">
        <f>+IF(I100&gt;I99,"SUPERADA",IF(I100=I99,"EQUILIBRADA",IF(I100&lt;I99,"PARA MEJORAR")))</f>
        <v>PARA MEJORAR</v>
      </c>
      <c r="W99" s="420"/>
      <c r="X99" s="458"/>
    </row>
    <row r="100" spans="1:24" ht="13.5" thickBot="1">
      <c r="A100" s="335"/>
      <c r="B100" s="406"/>
      <c r="C100" s="445"/>
      <c r="D100" s="441"/>
      <c r="E100" s="426"/>
      <c r="F100" s="462"/>
      <c r="G100" s="462"/>
      <c r="H100" s="51" t="s">
        <v>27</v>
      </c>
      <c r="I100" s="54">
        <v>0.28999999999999998</v>
      </c>
      <c r="J100" s="54">
        <v>0</v>
      </c>
      <c r="K100" s="54">
        <v>0</v>
      </c>
      <c r="L100" s="73">
        <f>SUM(I100:I100)*G99</f>
        <v>1.7399999999999999E-2</v>
      </c>
      <c r="M100" s="73">
        <f t="shared" ref="M100" si="296">SUM(J100:J100)*G99</f>
        <v>0</v>
      </c>
      <c r="N100" s="73">
        <f t="shared" ref="N100" si="297">SUM(K100:K100)*G99</f>
        <v>0</v>
      </c>
      <c r="O100" s="73">
        <f t="shared" si="203"/>
        <v>1.7399999999999999E-2</v>
      </c>
      <c r="P100" s="485"/>
      <c r="Q100" s="485"/>
      <c r="R100" s="485"/>
      <c r="S100" s="485"/>
      <c r="T100" s="387"/>
      <c r="U100" s="471"/>
      <c r="V100" s="374"/>
      <c r="W100" s="420"/>
      <c r="X100" s="459"/>
    </row>
    <row r="101" spans="1:24" ht="13.5" thickBot="1">
      <c r="A101" s="335"/>
      <c r="B101" s="406"/>
      <c r="C101" s="445"/>
      <c r="D101" s="441" t="s">
        <v>282</v>
      </c>
      <c r="E101" s="426">
        <v>50</v>
      </c>
      <c r="F101" s="428" t="s">
        <v>283</v>
      </c>
      <c r="G101" s="428">
        <v>0.06</v>
      </c>
      <c r="H101" s="16" t="s">
        <v>24</v>
      </c>
      <c r="I101" s="55">
        <v>0.05</v>
      </c>
      <c r="J101" s="55">
        <v>0.45</v>
      </c>
      <c r="K101" s="55">
        <v>1</v>
      </c>
      <c r="L101" s="62">
        <f t="shared" ref="L101" si="298">SUM(I101:I101)*G101</f>
        <v>3.0000000000000001E-3</v>
      </c>
      <c r="M101" s="62">
        <f t="shared" ref="M101" si="299">SUM(J101:J101)*G101</f>
        <v>2.7E-2</v>
      </c>
      <c r="N101" s="62">
        <f t="shared" ref="N101" si="300">SUM(K101:K101)*G101</f>
        <v>0.06</v>
      </c>
      <c r="O101" s="68">
        <f t="shared" si="203"/>
        <v>0.06</v>
      </c>
      <c r="P101" s="485"/>
      <c r="Q101" s="485"/>
      <c r="R101" s="485"/>
      <c r="S101" s="485"/>
      <c r="T101" s="387"/>
      <c r="U101" s="430" t="s">
        <v>85</v>
      </c>
      <c r="V101" s="374" t="str">
        <f>+IF(I102&gt;I101,"SUPERADA",IF(I102=I101,"EQUILIBRADA",IF(I102&lt;I101,"PARA MEJORAR")))</f>
        <v>EQUILIBRADA</v>
      </c>
      <c r="W101" s="420"/>
      <c r="X101" s="467"/>
    </row>
    <row r="102" spans="1:24" ht="13.5" thickBot="1">
      <c r="A102" s="335"/>
      <c r="B102" s="406"/>
      <c r="C102" s="445"/>
      <c r="D102" s="441"/>
      <c r="E102" s="426"/>
      <c r="F102" s="428"/>
      <c r="G102" s="428"/>
      <c r="H102" s="15" t="s">
        <v>27</v>
      </c>
      <c r="I102" s="54">
        <v>0.05</v>
      </c>
      <c r="J102" s="54">
        <v>0</v>
      </c>
      <c r="K102" s="54">
        <v>0</v>
      </c>
      <c r="L102" s="61">
        <f t="shared" ref="L102" si="301">SUM(I102:I102)*G101</f>
        <v>3.0000000000000001E-3</v>
      </c>
      <c r="M102" s="61">
        <f t="shared" ref="M102" si="302">SUM(J102:J102)*G101</f>
        <v>0</v>
      </c>
      <c r="N102" s="61">
        <f t="shared" ref="N102" si="303">SUM(K102:K102)*G101</f>
        <v>0</v>
      </c>
      <c r="O102" s="67">
        <f t="shared" si="203"/>
        <v>3.0000000000000001E-3</v>
      </c>
      <c r="P102" s="485"/>
      <c r="Q102" s="485"/>
      <c r="R102" s="485"/>
      <c r="S102" s="485"/>
      <c r="T102" s="387"/>
      <c r="U102" s="430"/>
      <c r="V102" s="374"/>
      <c r="W102" s="420"/>
      <c r="X102" s="468"/>
    </row>
    <row r="103" spans="1:24" ht="13.5" thickBot="1">
      <c r="A103" s="335"/>
      <c r="B103" s="406"/>
      <c r="C103" s="445"/>
      <c r="D103" s="441" t="s">
        <v>284</v>
      </c>
      <c r="E103" s="426">
        <v>51</v>
      </c>
      <c r="F103" s="428" t="s">
        <v>285</v>
      </c>
      <c r="G103" s="428">
        <v>0.06</v>
      </c>
      <c r="H103" s="16" t="s">
        <v>24</v>
      </c>
      <c r="I103" s="55">
        <v>0.33</v>
      </c>
      <c r="J103" s="55">
        <v>0.66</v>
      </c>
      <c r="K103" s="55">
        <v>1</v>
      </c>
      <c r="L103" s="62">
        <f t="shared" ref="L103" si="304">SUM(I103:I103)*G103</f>
        <v>1.9800000000000002E-2</v>
      </c>
      <c r="M103" s="62">
        <f t="shared" ref="M103" si="305">SUM(J103:J103)*G103</f>
        <v>3.9600000000000003E-2</v>
      </c>
      <c r="N103" s="62">
        <f t="shared" ref="N103" si="306">SUM(K103:K103)*G103</f>
        <v>0.06</v>
      </c>
      <c r="O103" s="68">
        <f t="shared" si="203"/>
        <v>0.06</v>
      </c>
      <c r="P103" s="485"/>
      <c r="Q103" s="485"/>
      <c r="R103" s="485"/>
      <c r="S103" s="485"/>
      <c r="T103" s="387"/>
      <c r="U103" s="430" t="s">
        <v>85</v>
      </c>
      <c r="V103" s="374" t="str">
        <f>+IF(I104&gt;I103,"SUPERADA",IF(I104=I103,"EQUILIBRADA",IF(I104&lt;I103,"PARA MEJORAR")))</f>
        <v>EQUILIBRADA</v>
      </c>
      <c r="W103" s="420"/>
      <c r="X103" s="468"/>
    </row>
    <row r="104" spans="1:24" ht="36" customHeight="1" thickBot="1">
      <c r="A104" s="335"/>
      <c r="B104" s="406"/>
      <c r="C104" s="445"/>
      <c r="D104" s="441"/>
      <c r="E104" s="426"/>
      <c r="F104" s="428"/>
      <c r="G104" s="428"/>
      <c r="H104" s="15" t="s">
        <v>27</v>
      </c>
      <c r="I104" s="54">
        <v>0.33</v>
      </c>
      <c r="J104" s="54">
        <v>0</v>
      </c>
      <c r="K104" s="54">
        <v>0</v>
      </c>
      <c r="L104" s="61">
        <f t="shared" ref="L104" si="307">SUM(I104:I104)*G103</f>
        <v>1.9800000000000002E-2</v>
      </c>
      <c r="M104" s="61">
        <f t="shared" ref="M104" si="308">SUM(J104:J104)*G103</f>
        <v>0</v>
      </c>
      <c r="N104" s="61">
        <f t="shared" ref="N104" si="309">SUM(K104:K104)*G103</f>
        <v>0</v>
      </c>
      <c r="O104" s="67">
        <f t="shared" si="203"/>
        <v>1.9800000000000002E-2</v>
      </c>
      <c r="P104" s="485"/>
      <c r="Q104" s="485"/>
      <c r="R104" s="485"/>
      <c r="S104" s="485"/>
      <c r="T104" s="387"/>
      <c r="U104" s="430"/>
      <c r="V104" s="374"/>
      <c r="W104" s="420"/>
      <c r="X104" s="468"/>
    </row>
    <row r="105" spans="1:24" ht="40.5" customHeight="1" thickBot="1">
      <c r="A105" s="335"/>
      <c r="B105" s="406"/>
      <c r="C105" s="445"/>
      <c r="D105" s="441" t="s">
        <v>286</v>
      </c>
      <c r="E105" s="426">
        <v>52</v>
      </c>
      <c r="F105" s="428" t="s">
        <v>287</v>
      </c>
      <c r="G105" s="428">
        <v>0.06</v>
      </c>
      <c r="H105" s="16" t="s">
        <v>24</v>
      </c>
      <c r="I105" s="55">
        <v>0.33</v>
      </c>
      <c r="J105" s="55">
        <v>0.66</v>
      </c>
      <c r="K105" s="55">
        <v>1</v>
      </c>
      <c r="L105" s="62">
        <f t="shared" ref="L105" si="310">SUM(I105:I105)*G105</f>
        <v>1.9800000000000002E-2</v>
      </c>
      <c r="M105" s="62">
        <f t="shared" ref="M105" si="311">SUM(J105:J105)*G105</f>
        <v>3.9600000000000003E-2</v>
      </c>
      <c r="N105" s="62">
        <f t="shared" ref="N105" si="312">SUM(K105:K105)*G105</f>
        <v>0.06</v>
      </c>
      <c r="O105" s="68">
        <f t="shared" si="203"/>
        <v>0.06</v>
      </c>
      <c r="P105" s="485"/>
      <c r="Q105" s="485"/>
      <c r="R105" s="485"/>
      <c r="S105" s="485"/>
      <c r="T105" s="387"/>
      <c r="U105" s="430" t="s">
        <v>53</v>
      </c>
      <c r="V105" s="374" t="str">
        <f>+IF(I106&gt;I105,"SUPERADA",IF(I106=I105,"EQUILIBRADA",IF(I106&lt;I105,"PARA MEJORAR")))</f>
        <v>EQUILIBRADA</v>
      </c>
      <c r="W105" s="420"/>
      <c r="X105" s="468"/>
    </row>
    <row r="106" spans="1:24" ht="47.25" customHeight="1" thickBot="1">
      <c r="A106" s="335"/>
      <c r="B106" s="406"/>
      <c r="C106" s="445"/>
      <c r="D106" s="441"/>
      <c r="E106" s="426"/>
      <c r="F106" s="428"/>
      <c r="G106" s="428"/>
      <c r="H106" s="15" t="s">
        <v>27</v>
      </c>
      <c r="I106" s="54">
        <v>0.33</v>
      </c>
      <c r="J106" s="54">
        <v>0</v>
      </c>
      <c r="K106" s="54">
        <v>0</v>
      </c>
      <c r="L106" s="61">
        <f t="shared" ref="L106" si="313">SUM(I106:I106)*G105</f>
        <v>1.9800000000000002E-2</v>
      </c>
      <c r="M106" s="61">
        <f t="shared" ref="M106" si="314">SUM(J106:J106)*G105</f>
        <v>0</v>
      </c>
      <c r="N106" s="61">
        <f t="shared" ref="N106" si="315">SUM(K106:K106)*G105</f>
        <v>0</v>
      </c>
      <c r="O106" s="67">
        <f t="shared" si="203"/>
        <v>1.9800000000000002E-2</v>
      </c>
      <c r="P106" s="485"/>
      <c r="Q106" s="485"/>
      <c r="R106" s="485"/>
      <c r="S106" s="485"/>
      <c r="T106" s="387"/>
      <c r="U106" s="430"/>
      <c r="V106" s="374"/>
      <c r="W106" s="420"/>
      <c r="X106" s="468"/>
    </row>
    <row r="107" spans="1:24" ht="13.5" thickBot="1">
      <c r="A107" s="335"/>
      <c r="B107" s="406"/>
      <c r="C107" s="445"/>
      <c r="D107" s="439" t="s">
        <v>288</v>
      </c>
      <c r="E107" s="426">
        <v>53</v>
      </c>
      <c r="F107" s="428" t="s">
        <v>289</v>
      </c>
      <c r="G107" s="428">
        <v>0.06</v>
      </c>
      <c r="H107" s="16" t="s">
        <v>24</v>
      </c>
      <c r="I107" s="55">
        <v>0.33</v>
      </c>
      <c r="J107" s="55">
        <v>0.66</v>
      </c>
      <c r="K107" s="55">
        <v>1</v>
      </c>
      <c r="L107" s="62">
        <f t="shared" ref="L107" si="316">SUM(I107:I107)*G107</f>
        <v>1.9800000000000002E-2</v>
      </c>
      <c r="M107" s="62">
        <f t="shared" ref="M107" si="317">SUM(J107:J107)*G107</f>
        <v>3.9600000000000003E-2</v>
      </c>
      <c r="N107" s="62">
        <f t="shared" ref="N107" si="318">SUM(K107:K107)*G107</f>
        <v>0.06</v>
      </c>
      <c r="O107" s="68">
        <f t="shared" si="203"/>
        <v>0.06</v>
      </c>
      <c r="P107" s="485"/>
      <c r="Q107" s="485"/>
      <c r="R107" s="485"/>
      <c r="S107" s="485"/>
      <c r="T107" s="387"/>
      <c r="U107" s="470" t="s">
        <v>78</v>
      </c>
      <c r="V107" s="374" t="str">
        <f>+IF(I108&gt;I107,"SUPERADA",IF(I108=I107,"EQUILIBRADA",IF(I108&lt;I107,"PARA MEJORAR")))</f>
        <v>EQUILIBRADA</v>
      </c>
      <c r="W107" s="420"/>
      <c r="X107" s="468"/>
    </row>
    <row r="108" spans="1:24" ht="13.5" thickBot="1">
      <c r="A108" s="335"/>
      <c r="B108" s="406"/>
      <c r="C108" s="445"/>
      <c r="D108" s="439"/>
      <c r="E108" s="426"/>
      <c r="F108" s="428"/>
      <c r="G108" s="428"/>
      <c r="H108" s="15" t="s">
        <v>27</v>
      </c>
      <c r="I108" s="54">
        <v>0.33</v>
      </c>
      <c r="J108" s="54">
        <v>0</v>
      </c>
      <c r="K108" s="54">
        <v>0</v>
      </c>
      <c r="L108" s="61">
        <f t="shared" ref="L108" si="319">SUM(I108:I108)*G107</f>
        <v>1.9800000000000002E-2</v>
      </c>
      <c r="M108" s="61">
        <f t="shared" ref="M108" si="320">SUM(J108:J108)*G107</f>
        <v>0</v>
      </c>
      <c r="N108" s="61">
        <f t="shared" ref="N108" si="321">SUM(K108:K108)*G107</f>
        <v>0</v>
      </c>
      <c r="O108" s="67">
        <f t="shared" si="203"/>
        <v>1.9800000000000002E-2</v>
      </c>
      <c r="P108" s="485"/>
      <c r="Q108" s="485"/>
      <c r="R108" s="485"/>
      <c r="S108" s="485"/>
      <c r="T108" s="387"/>
      <c r="U108" s="470"/>
      <c r="V108" s="374"/>
      <c r="W108" s="420"/>
      <c r="X108" s="469"/>
    </row>
    <row r="109" spans="1:24" ht="13.5" thickBot="1">
      <c r="A109" s="335"/>
      <c r="B109" s="406"/>
      <c r="C109" s="445"/>
      <c r="D109" s="439" t="s">
        <v>290</v>
      </c>
      <c r="E109" s="426">
        <v>54</v>
      </c>
      <c r="F109" s="462" t="s">
        <v>291</v>
      </c>
      <c r="G109" s="428">
        <v>0.06</v>
      </c>
      <c r="H109" s="16" t="s">
        <v>24</v>
      </c>
      <c r="I109" s="55">
        <v>0.3</v>
      </c>
      <c r="J109" s="55">
        <v>1</v>
      </c>
      <c r="K109" s="55">
        <v>1</v>
      </c>
      <c r="L109" s="62">
        <f t="shared" ref="L109" si="322">SUM(I109:I109)*G109</f>
        <v>1.7999999999999999E-2</v>
      </c>
      <c r="M109" s="62">
        <f t="shared" ref="M109" si="323">SUM(J109:J109)*G109</f>
        <v>0.06</v>
      </c>
      <c r="N109" s="62">
        <f t="shared" ref="N109" si="324">SUM(K109:K109)*G109</f>
        <v>0.06</v>
      </c>
      <c r="O109" s="68">
        <f t="shared" si="203"/>
        <v>0.06</v>
      </c>
      <c r="P109" s="485"/>
      <c r="Q109" s="485"/>
      <c r="R109" s="485"/>
      <c r="S109" s="485"/>
      <c r="T109" s="387"/>
      <c r="U109" s="430" t="s">
        <v>104</v>
      </c>
      <c r="V109" s="374" t="str">
        <f>+IF(I110&gt;I109,"SUPERADA",IF(I110=I109,"EQUILIBRADA",IF(I110&lt;I109,"PARA MEJORAR")))</f>
        <v>EQUILIBRADA</v>
      </c>
      <c r="W109" s="420"/>
      <c r="X109" s="457"/>
    </row>
    <row r="110" spans="1:24" ht="13.5" thickBot="1">
      <c r="A110" s="335"/>
      <c r="B110" s="406"/>
      <c r="C110" s="445"/>
      <c r="D110" s="439"/>
      <c r="E110" s="426"/>
      <c r="F110" s="428"/>
      <c r="G110" s="428"/>
      <c r="H110" s="15" t="s">
        <v>27</v>
      </c>
      <c r="I110" s="54">
        <v>0.3</v>
      </c>
      <c r="J110" s="54">
        <v>0</v>
      </c>
      <c r="K110" s="54">
        <v>0</v>
      </c>
      <c r="L110" s="61">
        <f t="shared" ref="L110" si="325">SUM(I110:I110)*G109</f>
        <v>1.7999999999999999E-2</v>
      </c>
      <c r="M110" s="61">
        <f t="shared" ref="M110" si="326">SUM(J110:J110)*G109</f>
        <v>0</v>
      </c>
      <c r="N110" s="61">
        <f t="shared" ref="N110" si="327">SUM(K110:K110)*G109</f>
        <v>0</v>
      </c>
      <c r="O110" s="67">
        <f t="shared" si="203"/>
        <v>1.7999999999999999E-2</v>
      </c>
      <c r="P110" s="485"/>
      <c r="Q110" s="485"/>
      <c r="R110" s="485"/>
      <c r="S110" s="485"/>
      <c r="T110" s="387"/>
      <c r="U110" s="430"/>
      <c r="V110" s="374"/>
      <c r="W110" s="420"/>
      <c r="X110" s="458"/>
    </row>
    <row r="111" spans="1:24" ht="13.5" thickBot="1">
      <c r="A111" s="335"/>
      <c r="B111" s="406"/>
      <c r="C111" s="445"/>
      <c r="D111" s="441" t="s">
        <v>292</v>
      </c>
      <c r="E111" s="426">
        <v>55</v>
      </c>
      <c r="F111" s="428" t="s">
        <v>293</v>
      </c>
      <c r="G111" s="428">
        <v>0.05</v>
      </c>
      <c r="H111" s="16" t="s">
        <v>24</v>
      </c>
      <c r="I111" s="55">
        <v>0.5</v>
      </c>
      <c r="J111" s="55">
        <v>1</v>
      </c>
      <c r="K111" s="55">
        <v>1</v>
      </c>
      <c r="L111" s="62">
        <f t="shared" ref="L111" si="328">SUM(I111:I111)*G111</f>
        <v>2.5000000000000001E-2</v>
      </c>
      <c r="M111" s="62">
        <f t="shared" ref="M111" si="329">SUM(J111:J111)*G111</f>
        <v>0.05</v>
      </c>
      <c r="N111" s="62">
        <f t="shared" ref="N111" si="330">SUM(K111:K111)*G111</f>
        <v>0.05</v>
      </c>
      <c r="O111" s="68">
        <f t="shared" si="203"/>
        <v>0.05</v>
      </c>
      <c r="P111" s="485"/>
      <c r="Q111" s="485"/>
      <c r="R111" s="485"/>
      <c r="S111" s="485"/>
      <c r="T111" s="387"/>
      <c r="U111" s="430" t="s">
        <v>104</v>
      </c>
      <c r="V111" s="374" t="str">
        <f>+IF(I114&gt;I111,"SUPERADA",IF(I114=I111,"EQUILIBRADA",IF(I114&lt;I111,"PARA MEJORAR")))</f>
        <v>PARA MEJORAR</v>
      </c>
      <c r="W111" s="420"/>
      <c r="X111" s="458"/>
    </row>
    <row r="112" spans="1:24" ht="13.5" thickBot="1">
      <c r="A112" s="335"/>
      <c r="B112" s="406"/>
      <c r="C112" s="445"/>
      <c r="D112" s="441"/>
      <c r="E112" s="426"/>
      <c r="F112" s="428"/>
      <c r="G112" s="428"/>
      <c r="H112" s="51" t="s">
        <v>27</v>
      </c>
      <c r="I112" s="58">
        <v>0.5</v>
      </c>
      <c r="J112" s="58">
        <v>0</v>
      </c>
      <c r="K112" s="58">
        <v>0</v>
      </c>
      <c r="L112" s="61">
        <f>SUM(I112:I112)*G111</f>
        <v>2.5000000000000001E-2</v>
      </c>
      <c r="M112" s="61">
        <f t="shared" ref="M112" si="331">SUM(J112:J112)*G111</f>
        <v>0</v>
      </c>
      <c r="N112" s="61">
        <f t="shared" ref="N112" si="332">SUM(K112:K112)*G111</f>
        <v>0</v>
      </c>
      <c r="O112" s="67">
        <f t="shared" ref="O112:O113" si="333">MAX(L112:N112)</f>
        <v>2.5000000000000001E-2</v>
      </c>
      <c r="P112" s="485"/>
      <c r="Q112" s="485"/>
      <c r="R112" s="485"/>
      <c r="S112" s="485"/>
      <c r="T112" s="387"/>
      <c r="U112" s="430"/>
      <c r="V112" s="374"/>
      <c r="W112" s="420"/>
      <c r="X112" s="458"/>
    </row>
    <row r="113" spans="1:24" ht="13.5" thickBot="1">
      <c r="A113" s="335"/>
      <c r="B113" s="406"/>
      <c r="C113" s="445"/>
      <c r="D113" s="441"/>
      <c r="E113" s="426"/>
      <c r="F113" s="462" t="s">
        <v>294</v>
      </c>
      <c r="G113" s="428"/>
      <c r="H113" s="16" t="s">
        <v>24</v>
      </c>
      <c r="I113" s="55">
        <v>0</v>
      </c>
      <c r="J113" s="55">
        <v>0.3</v>
      </c>
      <c r="K113" s="55">
        <v>1</v>
      </c>
      <c r="L113" s="64">
        <f>SUM(I113:I113)*G111</f>
        <v>0</v>
      </c>
      <c r="M113" s="64">
        <f>SUM(J113:J113)*G111</f>
        <v>1.4999999999999999E-2</v>
      </c>
      <c r="N113" s="64">
        <f>SUM(K113:K113)*G111</f>
        <v>0.05</v>
      </c>
      <c r="O113" s="70">
        <f t="shared" si="333"/>
        <v>0.05</v>
      </c>
      <c r="P113" s="485"/>
      <c r="Q113" s="485"/>
      <c r="R113" s="485"/>
      <c r="S113" s="485"/>
      <c r="T113" s="387"/>
      <c r="U113" s="430"/>
      <c r="V113" s="374"/>
      <c r="W113" s="420"/>
      <c r="X113" s="458"/>
    </row>
    <row r="114" spans="1:24" ht="13.5" thickBot="1">
      <c r="A114" s="335"/>
      <c r="B114" s="406"/>
      <c r="C114" s="445"/>
      <c r="D114" s="441"/>
      <c r="E114" s="426"/>
      <c r="F114" s="428"/>
      <c r="G114" s="428"/>
      <c r="H114" s="15" t="s">
        <v>27</v>
      </c>
      <c r="I114" s="54">
        <v>0</v>
      </c>
      <c r="J114" s="54">
        <v>0</v>
      </c>
      <c r="K114" s="54">
        <v>0</v>
      </c>
      <c r="L114" s="61">
        <f t="shared" ref="L114" si="334">SUM(I114:I114)*G111</f>
        <v>0</v>
      </c>
      <c r="M114" s="61">
        <f>SUM(J114:J114)*G111</f>
        <v>0</v>
      </c>
      <c r="N114" s="61">
        <f>SUM(K114:K114)*G111</f>
        <v>0</v>
      </c>
      <c r="O114" s="67">
        <f t="shared" si="203"/>
        <v>0</v>
      </c>
      <c r="P114" s="485"/>
      <c r="Q114" s="485"/>
      <c r="R114" s="485"/>
      <c r="S114" s="485"/>
      <c r="T114" s="387"/>
      <c r="U114" s="430"/>
      <c r="V114" s="374"/>
      <c r="W114" s="420"/>
      <c r="X114" s="458"/>
    </row>
    <row r="115" spans="1:24" ht="13.5" thickBot="1">
      <c r="A115" s="335"/>
      <c r="B115" s="406"/>
      <c r="C115" s="445"/>
      <c r="D115" s="441" t="s">
        <v>295</v>
      </c>
      <c r="E115" s="426">
        <v>56</v>
      </c>
      <c r="F115" s="428" t="s">
        <v>296</v>
      </c>
      <c r="G115" s="428">
        <v>0.05</v>
      </c>
      <c r="H115" s="16" t="s">
        <v>24</v>
      </c>
      <c r="I115" s="55">
        <v>0.3</v>
      </c>
      <c r="J115" s="55">
        <v>0.5</v>
      </c>
      <c r="K115" s="55">
        <v>1</v>
      </c>
      <c r="L115" s="62">
        <f t="shared" ref="L115" si="335">SUM(I115:I115)*G115</f>
        <v>1.4999999999999999E-2</v>
      </c>
      <c r="M115" s="62">
        <f t="shared" ref="M115" si="336">SUM(J115:J115)*G115</f>
        <v>2.5000000000000001E-2</v>
      </c>
      <c r="N115" s="62">
        <f t="shared" ref="N115" si="337">SUM(K115:K115)*G115</f>
        <v>0.05</v>
      </c>
      <c r="O115" s="68">
        <f t="shared" si="203"/>
        <v>0.05</v>
      </c>
      <c r="P115" s="485"/>
      <c r="Q115" s="485"/>
      <c r="R115" s="485"/>
      <c r="S115" s="485"/>
      <c r="T115" s="387"/>
      <c r="U115" s="430" t="s">
        <v>104</v>
      </c>
      <c r="V115" s="374" t="str">
        <f>+IF(I116&gt;I115,"SUPERADA",IF(I116=I115,"EQUILIBRADA",IF(I116&lt;I115,"PARA MEJORAR")))</f>
        <v>EQUILIBRADA</v>
      </c>
      <c r="W115" s="420"/>
      <c r="X115" s="458"/>
    </row>
    <row r="116" spans="1:24" ht="13.5" thickBot="1">
      <c r="A116" s="335"/>
      <c r="B116" s="406"/>
      <c r="C116" s="445"/>
      <c r="D116" s="442"/>
      <c r="E116" s="427"/>
      <c r="F116" s="429"/>
      <c r="G116" s="429"/>
      <c r="H116" s="17" t="s">
        <v>27</v>
      </c>
      <c r="I116" s="56">
        <v>0.3</v>
      </c>
      <c r="J116" s="56">
        <v>0</v>
      </c>
      <c r="K116" s="56">
        <v>0</v>
      </c>
      <c r="L116" s="63">
        <f t="shared" ref="L116" si="338">SUM(I116:I116)*G115</f>
        <v>1.4999999999999999E-2</v>
      </c>
      <c r="M116" s="63">
        <f t="shared" ref="M116" si="339">SUM(J116:J116)*G115</f>
        <v>0</v>
      </c>
      <c r="N116" s="63">
        <f t="shared" ref="N116" si="340">SUM(K116:K116)*G115</f>
        <v>0</v>
      </c>
      <c r="O116" s="69">
        <f t="shared" si="203"/>
        <v>1.4999999999999999E-2</v>
      </c>
      <c r="P116" s="486"/>
      <c r="Q116" s="486"/>
      <c r="R116" s="486"/>
      <c r="S116" s="486"/>
      <c r="T116" s="387"/>
      <c r="U116" s="430"/>
      <c r="V116" s="374"/>
      <c r="W116" s="420"/>
      <c r="X116" s="459"/>
    </row>
    <row r="117" spans="1:24" ht="13.5" thickBot="1">
      <c r="A117" s="335"/>
      <c r="B117" s="406"/>
      <c r="C117" s="445" t="s">
        <v>107</v>
      </c>
      <c r="D117" s="463" t="s">
        <v>297</v>
      </c>
      <c r="E117" s="448">
        <v>57</v>
      </c>
      <c r="F117" s="449" t="s">
        <v>298</v>
      </c>
      <c r="G117" s="449">
        <v>0.33</v>
      </c>
      <c r="H117" s="14" t="s">
        <v>24</v>
      </c>
      <c r="I117" s="53">
        <v>0.4</v>
      </c>
      <c r="J117" s="53">
        <v>0.6</v>
      </c>
      <c r="K117" s="53">
        <v>1</v>
      </c>
      <c r="L117" s="60">
        <f t="shared" ref="L117" si="341">SUM(I117:I117)*G117</f>
        <v>0.13200000000000001</v>
      </c>
      <c r="M117" s="60">
        <f t="shared" ref="M117" si="342">SUM(J117:J117)*G117</f>
        <v>0.19800000000000001</v>
      </c>
      <c r="N117" s="60">
        <f t="shared" ref="N117" si="343">SUM(K117:K117)*G117</f>
        <v>0.33</v>
      </c>
      <c r="O117" s="66">
        <f t="shared" si="203"/>
        <v>0.33</v>
      </c>
      <c r="P117" s="464">
        <f>+L118+L120+L122</f>
        <v>0.35310000000000002</v>
      </c>
      <c r="Q117" s="464">
        <f t="shared" ref="Q117:R117" si="344">+M118+M120+M122</f>
        <v>0</v>
      </c>
      <c r="R117" s="464">
        <f t="shared" si="344"/>
        <v>0</v>
      </c>
      <c r="S117" s="464">
        <f>MAX(P117:R122)</f>
        <v>0.35310000000000002</v>
      </c>
      <c r="T117" s="387"/>
      <c r="U117" s="430" t="s">
        <v>101</v>
      </c>
      <c r="V117" s="374" t="str">
        <f>+IF(I118&gt;I117,"SUPERADA",IF(I118=I117,"EQUILIBRADA",IF(I118&lt;I117,"PARA MEJORAR")))</f>
        <v>EQUILIBRADA</v>
      </c>
      <c r="W117" s="420"/>
      <c r="X117" s="457"/>
    </row>
    <row r="118" spans="1:24" ht="13.5" thickBot="1">
      <c r="A118" s="335"/>
      <c r="B118" s="406"/>
      <c r="C118" s="445"/>
      <c r="D118" s="439"/>
      <c r="E118" s="426"/>
      <c r="F118" s="428"/>
      <c r="G118" s="428"/>
      <c r="H118" s="15" t="s">
        <v>27</v>
      </c>
      <c r="I118" s="54">
        <v>0.4</v>
      </c>
      <c r="J118" s="54">
        <v>0</v>
      </c>
      <c r="K118" s="54">
        <v>0</v>
      </c>
      <c r="L118" s="61">
        <f t="shared" ref="L118" si="345">SUM(I118:I118)*G117</f>
        <v>0.13200000000000001</v>
      </c>
      <c r="M118" s="61">
        <f t="shared" ref="M118" si="346">SUM(J118:J118)*G117</f>
        <v>0</v>
      </c>
      <c r="N118" s="61">
        <f t="shared" ref="N118" si="347">SUM(K118:K118)*G117</f>
        <v>0</v>
      </c>
      <c r="O118" s="67">
        <f t="shared" si="203"/>
        <v>0.13200000000000001</v>
      </c>
      <c r="P118" s="465"/>
      <c r="Q118" s="465"/>
      <c r="R118" s="465"/>
      <c r="S118" s="465"/>
      <c r="T118" s="387"/>
      <c r="U118" s="430"/>
      <c r="V118" s="374"/>
      <c r="W118" s="420"/>
      <c r="X118" s="458"/>
    </row>
    <row r="119" spans="1:24" ht="13.5" thickBot="1">
      <c r="A119" s="335"/>
      <c r="B119" s="406"/>
      <c r="C119" s="445"/>
      <c r="D119" s="439" t="s">
        <v>299</v>
      </c>
      <c r="E119" s="426">
        <v>58</v>
      </c>
      <c r="F119" s="428" t="s">
        <v>300</v>
      </c>
      <c r="G119" s="428">
        <v>0.33</v>
      </c>
      <c r="H119" s="16" t="s">
        <v>24</v>
      </c>
      <c r="I119" s="55">
        <v>0.33</v>
      </c>
      <c r="J119" s="55">
        <v>0.66</v>
      </c>
      <c r="K119" s="55">
        <v>1</v>
      </c>
      <c r="L119" s="62">
        <f t="shared" ref="L119" si="348">SUM(I119:I119)*G119</f>
        <v>0.10890000000000001</v>
      </c>
      <c r="M119" s="62">
        <f t="shared" ref="M119" si="349">SUM(J119:J119)*G119</f>
        <v>0.21780000000000002</v>
      </c>
      <c r="N119" s="62">
        <f t="shared" ref="N119" si="350">SUM(K119:K119)*G119</f>
        <v>0.33</v>
      </c>
      <c r="O119" s="68">
        <f t="shared" si="203"/>
        <v>0.33</v>
      </c>
      <c r="P119" s="465"/>
      <c r="Q119" s="465"/>
      <c r="R119" s="465"/>
      <c r="S119" s="465"/>
      <c r="T119" s="387"/>
      <c r="U119" s="430" t="s">
        <v>101</v>
      </c>
      <c r="V119" s="374" t="str">
        <f>+IF(I120&gt;I119,"SUPERADA",IF(I120=I119,"EQUILIBRADA",IF(I120&lt;I119,"PARA MEJORAR")))</f>
        <v>EQUILIBRADA</v>
      </c>
      <c r="W119" s="420"/>
      <c r="X119" s="458"/>
    </row>
    <row r="120" spans="1:24" ht="13.5" thickBot="1">
      <c r="A120" s="335"/>
      <c r="B120" s="406"/>
      <c r="C120" s="445"/>
      <c r="D120" s="439"/>
      <c r="E120" s="426"/>
      <c r="F120" s="428"/>
      <c r="G120" s="428"/>
      <c r="H120" s="15" t="s">
        <v>27</v>
      </c>
      <c r="I120" s="54">
        <v>0.33</v>
      </c>
      <c r="J120" s="54">
        <v>0</v>
      </c>
      <c r="K120" s="54">
        <v>0</v>
      </c>
      <c r="L120" s="61">
        <f t="shared" ref="L120" si="351">SUM(I120:I120)*G119</f>
        <v>0.10890000000000001</v>
      </c>
      <c r="M120" s="61">
        <f t="shared" ref="M120" si="352">SUM(J120:J120)*G119</f>
        <v>0</v>
      </c>
      <c r="N120" s="61">
        <f t="shared" ref="N120" si="353">SUM(K120:K120)*G119</f>
        <v>0</v>
      </c>
      <c r="O120" s="67">
        <f t="shared" si="203"/>
        <v>0.10890000000000001</v>
      </c>
      <c r="P120" s="465"/>
      <c r="Q120" s="465"/>
      <c r="R120" s="465"/>
      <c r="S120" s="465"/>
      <c r="T120" s="387"/>
      <c r="U120" s="430"/>
      <c r="V120" s="374"/>
      <c r="W120" s="420"/>
      <c r="X120" s="458"/>
    </row>
    <row r="121" spans="1:24" ht="13.5" thickBot="1">
      <c r="A121" s="335"/>
      <c r="B121" s="406"/>
      <c r="C121" s="445"/>
      <c r="D121" s="439" t="s">
        <v>301</v>
      </c>
      <c r="E121" s="440">
        <v>59</v>
      </c>
      <c r="F121" s="462" t="s">
        <v>302</v>
      </c>
      <c r="G121" s="428">
        <v>0.34</v>
      </c>
      <c r="H121" s="16" t="s">
        <v>24</v>
      </c>
      <c r="I121" s="55">
        <v>0.33</v>
      </c>
      <c r="J121" s="55">
        <v>0.66</v>
      </c>
      <c r="K121" s="55">
        <v>1</v>
      </c>
      <c r="L121" s="62">
        <f t="shared" ref="L121" si="354">SUM(I121:I121)*G121</f>
        <v>0.11220000000000001</v>
      </c>
      <c r="M121" s="62">
        <f t="shared" ref="M121" si="355">SUM(J121:J121)*G121</f>
        <v>0.22440000000000002</v>
      </c>
      <c r="N121" s="62">
        <f t="shared" ref="N121" si="356">SUM(K121:K121)*G121</f>
        <v>0.34</v>
      </c>
      <c r="O121" s="68">
        <f t="shared" si="203"/>
        <v>0.34</v>
      </c>
      <c r="P121" s="465"/>
      <c r="Q121" s="465"/>
      <c r="R121" s="465"/>
      <c r="S121" s="465"/>
      <c r="T121" s="387"/>
      <c r="U121" s="430" t="s">
        <v>76</v>
      </c>
      <c r="V121" s="374" t="str">
        <f>+IF(I122&gt;I121,"SUPERADA",IF(I122=I121,"EQUILIBRADA",IF(I122&lt;I121,"PARA MEJORAR")))</f>
        <v>EQUILIBRADA</v>
      </c>
      <c r="W121" s="420"/>
      <c r="X121" s="458"/>
    </row>
    <row r="122" spans="1:24" ht="13.5" thickBot="1">
      <c r="A122" s="335"/>
      <c r="B122" s="406"/>
      <c r="C122" s="445"/>
      <c r="D122" s="460"/>
      <c r="E122" s="461"/>
      <c r="F122" s="429"/>
      <c r="G122" s="429"/>
      <c r="H122" s="17" t="s">
        <v>27</v>
      </c>
      <c r="I122" s="56">
        <v>0.33</v>
      </c>
      <c r="J122" s="56">
        <v>0</v>
      </c>
      <c r="K122" s="56">
        <v>0</v>
      </c>
      <c r="L122" s="63">
        <f t="shared" ref="L122" si="357">SUM(I122:I122)*G121</f>
        <v>0.11220000000000001</v>
      </c>
      <c r="M122" s="63">
        <f t="shared" ref="M122" si="358">SUM(J122:J122)*G121</f>
        <v>0</v>
      </c>
      <c r="N122" s="63">
        <f t="shared" ref="N122" si="359">SUM(K122:K122)*G121</f>
        <v>0</v>
      </c>
      <c r="O122" s="69">
        <f t="shared" si="203"/>
        <v>0.11220000000000001</v>
      </c>
      <c r="P122" s="466"/>
      <c r="Q122" s="466"/>
      <c r="R122" s="466"/>
      <c r="S122" s="466"/>
      <c r="T122" s="387"/>
      <c r="U122" s="430"/>
      <c r="V122" s="374"/>
      <c r="W122" s="420"/>
      <c r="X122" s="459"/>
    </row>
    <row r="123" spans="1:24" ht="13.5" thickBot="1">
      <c r="A123" s="335"/>
      <c r="B123" s="406"/>
      <c r="C123" s="445" t="s">
        <v>303</v>
      </c>
      <c r="D123" s="446" t="s">
        <v>304</v>
      </c>
      <c r="E123" s="448">
        <v>60</v>
      </c>
      <c r="F123" s="449" t="s">
        <v>305</v>
      </c>
      <c r="G123" s="450">
        <v>1</v>
      </c>
      <c r="H123" s="14" t="s">
        <v>24</v>
      </c>
      <c r="I123" s="53">
        <v>0</v>
      </c>
      <c r="J123" s="53">
        <v>0.5</v>
      </c>
      <c r="K123" s="53">
        <v>1</v>
      </c>
      <c r="L123" s="60">
        <f t="shared" ref="L123" si="360">SUM(I123:I123)*G123</f>
        <v>0</v>
      </c>
      <c r="M123" s="60">
        <f t="shared" ref="M123" si="361">SUM(J123:J123)*G123</f>
        <v>0.5</v>
      </c>
      <c r="N123" s="60">
        <f t="shared" ref="N123" si="362">SUM(K123:K123)*G123</f>
        <v>1</v>
      </c>
      <c r="O123" s="66">
        <f t="shared" si="203"/>
        <v>1</v>
      </c>
      <c r="P123" s="456">
        <f>+L124</f>
        <v>0</v>
      </c>
      <c r="Q123" s="456">
        <f t="shared" ref="Q123:R123" si="363">+M124</f>
        <v>0</v>
      </c>
      <c r="R123" s="456">
        <f t="shared" si="363"/>
        <v>0</v>
      </c>
      <c r="S123" s="456">
        <f>MAX(P123:R124)</f>
        <v>0</v>
      </c>
      <c r="T123" s="387"/>
      <c r="U123" s="430" t="s">
        <v>74</v>
      </c>
      <c r="V123" s="374" t="str">
        <f>+IF(I124&gt;I123,"SUPERADA",IF(I124=I123,"EQUILIBRADA",IF(I124&lt;I123,"PARA MEJORAR")))</f>
        <v>EQUILIBRADA</v>
      </c>
      <c r="W123" s="420"/>
      <c r="X123" s="452"/>
    </row>
    <row r="124" spans="1:24" ht="31.5" customHeight="1" thickBot="1">
      <c r="A124" s="335"/>
      <c r="B124" s="406"/>
      <c r="C124" s="445"/>
      <c r="D124" s="447"/>
      <c r="E124" s="427"/>
      <c r="F124" s="429"/>
      <c r="G124" s="451"/>
      <c r="H124" s="17" t="s">
        <v>27</v>
      </c>
      <c r="I124" s="56">
        <v>0</v>
      </c>
      <c r="J124" s="56">
        <v>0</v>
      </c>
      <c r="K124" s="56">
        <v>0</v>
      </c>
      <c r="L124" s="63">
        <f t="shared" ref="L124" si="364">SUM(I124:I124)*G123</f>
        <v>0</v>
      </c>
      <c r="M124" s="63">
        <f t="shared" ref="M124" si="365">SUM(J124:J124)*G123</f>
        <v>0</v>
      </c>
      <c r="N124" s="63">
        <f t="shared" ref="N124" si="366">SUM(K124:K124)*G123</f>
        <v>0</v>
      </c>
      <c r="O124" s="69">
        <f t="shared" si="203"/>
        <v>0</v>
      </c>
      <c r="P124" s="425"/>
      <c r="Q124" s="425"/>
      <c r="R124" s="425"/>
      <c r="S124" s="425"/>
      <c r="T124" s="387"/>
      <c r="U124" s="430"/>
      <c r="V124" s="374"/>
      <c r="W124" s="420"/>
      <c r="X124" s="453"/>
    </row>
    <row r="125" spans="1:24" ht="13.5" thickBot="1">
      <c r="A125" s="335"/>
      <c r="B125" s="406"/>
      <c r="C125" s="445" t="s">
        <v>112</v>
      </c>
      <c r="D125" s="455" t="s">
        <v>306</v>
      </c>
      <c r="E125" s="448">
        <v>61</v>
      </c>
      <c r="F125" s="449" t="s">
        <v>307</v>
      </c>
      <c r="G125" s="450">
        <v>1</v>
      </c>
      <c r="H125" s="14" t="s">
        <v>24</v>
      </c>
      <c r="I125" s="53">
        <v>0.33</v>
      </c>
      <c r="J125" s="53">
        <v>0.66</v>
      </c>
      <c r="K125" s="53">
        <v>1</v>
      </c>
      <c r="L125" s="60">
        <f t="shared" ref="L125" si="367">SUM(I125:I125)*G125</f>
        <v>0.33</v>
      </c>
      <c r="M125" s="60">
        <f t="shared" ref="M125" si="368">SUM(J125:J125)*G125</f>
        <v>0.66</v>
      </c>
      <c r="N125" s="60">
        <f t="shared" ref="N125" si="369">SUM(K125:K125)*G125</f>
        <v>1</v>
      </c>
      <c r="O125" s="66">
        <f t="shared" si="203"/>
        <v>1</v>
      </c>
      <c r="P125" s="456">
        <f>+L126</f>
        <v>0.33</v>
      </c>
      <c r="Q125" s="456">
        <f t="shared" ref="Q125:R125" si="370">+M126</f>
        <v>0</v>
      </c>
      <c r="R125" s="456">
        <f t="shared" si="370"/>
        <v>0</v>
      </c>
      <c r="S125" s="456">
        <f>MAX(P125:R126)</f>
        <v>0.33</v>
      </c>
      <c r="T125" s="387"/>
      <c r="U125" s="430" t="s">
        <v>55</v>
      </c>
      <c r="V125" s="374" t="str">
        <f>+IF(I126&gt;I125,"SUPERADA",IF(I126=I125,"EQUILIBRADA",IF(I126&lt;I125,"PARA MEJORAR")))</f>
        <v>EQUILIBRADA</v>
      </c>
      <c r="W125" s="420"/>
      <c r="X125" s="453"/>
    </row>
    <row r="126" spans="1:24" ht="62.25" customHeight="1" thickBot="1">
      <c r="A126" s="335"/>
      <c r="B126" s="406"/>
      <c r="C126" s="445"/>
      <c r="D126" s="442"/>
      <c r="E126" s="427"/>
      <c r="F126" s="429"/>
      <c r="G126" s="451"/>
      <c r="H126" s="17" t="s">
        <v>27</v>
      </c>
      <c r="I126" s="56">
        <v>0.33</v>
      </c>
      <c r="J126" s="56">
        <v>0</v>
      </c>
      <c r="K126" s="56">
        <v>0</v>
      </c>
      <c r="L126" s="63">
        <f t="shared" ref="L126" si="371">SUM(I126:I126)*G125</f>
        <v>0.33</v>
      </c>
      <c r="M126" s="63">
        <f t="shared" ref="M126" si="372">SUM(J126:J126)*G125</f>
        <v>0</v>
      </c>
      <c r="N126" s="63">
        <f t="shared" ref="N126" si="373">SUM(K126:K126)*G125</f>
        <v>0</v>
      </c>
      <c r="O126" s="69">
        <f t="shared" si="203"/>
        <v>0.33</v>
      </c>
      <c r="P126" s="425"/>
      <c r="Q126" s="425"/>
      <c r="R126" s="425"/>
      <c r="S126" s="425"/>
      <c r="T126" s="387"/>
      <c r="U126" s="430"/>
      <c r="V126" s="374"/>
      <c r="W126" s="420"/>
      <c r="X126" s="453"/>
    </row>
    <row r="127" spans="1:24" ht="35.25" customHeight="1" thickBot="1">
      <c r="A127" s="335"/>
      <c r="B127" s="406"/>
      <c r="C127" s="445" t="s">
        <v>114</v>
      </c>
      <c r="D127" s="478" t="s">
        <v>308</v>
      </c>
      <c r="E127" s="479">
        <v>62</v>
      </c>
      <c r="F127" s="480" t="s">
        <v>309</v>
      </c>
      <c r="G127" s="480">
        <v>0.33</v>
      </c>
      <c r="H127" s="18" t="s">
        <v>24</v>
      </c>
      <c r="I127" s="59">
        <v>0.33</v>
      </c>
      <c r="J127" s="59">
        <v>0.66</v>
      </c>
      <c r="K127" s="59">
        <v>1</v>
      </c>
      <c r="L127" s="65">
        <f t="shared" ref="L127" si="374">SUM(I127:I127)*G127</f>
        <v>0.10890000000000001</v>
      </c>
      <c r="M127" s="65">
        <f t="shared" ref="M127" si="375">SUM(J127:J127)*G127</f>
        <v>0.21780000000000002</v>
      </c>
      <c r="N127" s="65">
        <f t="shared" ref="N127" si="376">SUM(K127:K127)*G127</f>
        <v>0.33</v>
      </c>
      <c r="O127" s="71">
        <f t="shared" si="203"/>
        <v>0.33</v>
      </c>
      <c r="P127" s="423">
        <f>+L128+L130+L132</f>
        <v>0.33</v>
      </c>
      <c r="Q127" s="423">
        <f t="shared" ref="Q127:R127" si="377">+M128+M130+M132</f>
        <v>0</v>
      </c>
      <c r="R127" s="423">
        <f t="shared" si="377"/>
        <v>0</v>
      </c>
      <c r="S127" s="423">
        <f>MAX(P127:R132)</f>
        <v>0.33</v>
      </c>
      <c r="T127" s="387"/>
      <c r="U127" s="430" t="s">
        <v>85</v>
      </c>
      <c r="V127" s="374" t="str">
        <f>+IF(I128&gt;I127,"SUPERADA",IF(I128=I127,"EQUILIBRADA",IF(I128&lt;I127,"PARA MEJORAR")))</f>
        <v>EQUILIBRADA</v>
      </c>
      <c r="W127" s="420"/>
      <c r="X127" s="453"/>
    </row>
    <row r="128" spans="1:24" ht="13.5" thickBot="1">
      <c r="A128" s="335"/>
      <c r="B128" s="406"/>
      <c r="C128" s="445"/>
      <c r="D128" s="439"/>
      <c r="E128" s="426"/>
      <c r="F128" s="428"/>
      <c r="G128" s="428"/>
      <c r="H128" s="15" t="s">
        <v>27</v>
      </c>
      <c r="I128" s="54">
        <v>0.33</v>
      </c>
      <c r="J128" s="54">
        <v>0</v>
      </c>
      <c r="K128" s="54">
        <v>0</v>
      </c>
      <c r="L128" s="61">
        <f t="shared" ref="L128" si="378">SUM(I128:I128)*G127</f>
        <v>0.10890000000000001</v>
      </c>
      <c r="M128" s="61">
        <f t="shared" ref="M128" si="379">SUM(J128:J128)*G127</f>
        <v>0</v>
      </c>
      <c r="N128" s="61">
        <f t="shared" ref="N128" si="380">SUM(K128:K128)*G127</f>
        <v>0</v>
      </c>
      <c r="O128" s="67">
        <f t="shared" si="203"/>
        <v>0.10890000000000001</v>
      </c>
      <c r="P128" s="424"/>
      <c r="Q128" s="424"/>
      <c r="R128" s="424"/>
      <c r="S128" s="424"/>
      <c r="T128" s="387"/>
      <c r="U128" s="430"/>
      <c r="V128" s="374"/>
      <c r="W128" s="420"/>
      <c r="X128" s="453"/>
    </row>
    <row r="129" spans="1:24" ht="13.5" thickBot="1">
      <c r="A129" s="335"/>
      <c r="B129" s="406"/>
      <c r="C129" s="445"/>
      <c r="D129" s="439" t="s">
        <v>310</v>
      </c>
      <c r="E129" s="440">
        <v>63</v>
      </c>
      <c r="F129" s="428" t="s">
        <v>311</v>
      </c>
      <c r="G129" s="428">
        <v>0.33</v>
      </c>
      <c r="H129" s="16" t="s">
        <v>24</v>
      </c>
      <c r="I129" s="55">
        <v>0.33</v>
      </c>
      <c r="J129" s="55">
        <v>0.66</v>
      </c>
      <c r="K129" s="55">
        <v>1</v>
      </c>
      <c r="L129" s="62">
        <f t="shared" ref="L129" si="381">SUM(I129:I129)*G129</f>
        <v>0.10890000000000001</v>
      </c>
      <c r="M129" s="62">
        <f t="shared" ref="M129" si="382">SUM(J129:J129)*G129</f>
        <v>0.21780000000000002</v>
      </c>
      <c r="N129" s="62">
        <f t="shared" ref="N129" si="383">SUM(K129:K129)*G129</f>
        <v>0.33</v>
      </c>
      <c r="O129" s="68">
        <f t="shared" si="203"/>
        <v>0.33</v>
      </c>
      <c r="P129" s="424"/>
      <c r="Q129" s="424"/>
      <c r="R129" s="424"/>
      <c r="S129" s="424"/>
      <c r="T129" s="387"/>
      <c r="U129" s="430" t="s">
        <v>76</v>
      </c>
      <c r="V129" s="374" t="str">
        <f>+IF(I130&gt;I129,"SUPERADA",IF(I130=I129,"EQUILIBRADA",IF(I130&lt;I129,"PARA MEJORAR")))</f>
        <v>EQUILIBRADA</v>
      </c>
      <c r="W129" s="420"/>
      <c r="X129" s="453"/>
    </row>
    <row r="130" spans="1:24" ht="36.75" customHeight="1" thickBot="1">
      <c r="A130" s="335"/>
      <c r="B130" s="406"/>
      <c r="C130" s="445"/>
      <c r="D130" s="439"/>
      <c r="E130" s="440"/>
      <c r="F130" s="428"/>
      <c r="G130" s="428"/>
      <c r="H130" s="15" t="s">
        <v>27</v>
      </c>
      <c r="I130" s="54">
        <v>0.33</v>
      </c>
      <c r="J130" s="54">
        <v>0</v>
      </c>
      <c r="K130" s="54">
        <v>0</v>
      </c>
      <c r="L130" s="61">
        <f t="shared" ref="L130" si="384">SUM(I130:I130)*G129</f>
        <v>0.10890000000000001</v>
      </c>
      <c r="M130" s="61">
        <f t="shared" ref="M130" si="385">SUM(J130:J130)*G129</f>
        <v>0</v>
      </c>
      <c r="N130" s="61">
        <f t="shared" ref="N130" si="386">SUM(K130:K130)*G129</f>
        <v>0</v>
      </c>
      <c r="O130" s="67">
        <f t="shared" si="203"/>
        <v>0.10890000000000001</v>
      </c>
      <c r="P130" s="424"/>
      <c r="Q130" s="424"/>
      <c r="R130" s="424"/>
      <c r="S130" s="424"/>
      <c r="T130" s="387"/>
      <c r="U130" s="430"/>
      <c r="V130" s="374"/>
      <c r="W130" s="420"/>
      <c r="X130" s="453"/>
    </row>
    <row r="131" spans="1:24" ht="45" customHeight="1" thickBot="1">
      <c r="A131" s="335"/>
      <c r="B131" s="406"/>
      <c r="C131" s="445"/>
      <c r="D131" s="441" t="s">
        <v>312</v>
      </c>
      <c r="E131" s="426">
        <v>64</v>
      </c>
      <c r="F131" s="428" t="s">
        <v>313</v>
      </c>
      <c r="G131" s="428">
        <v>0.34</v>
      </c>
      <c r="H131" s="16" t="s">
        <v>24</v>
      </c>
      <c r="I131" s="55">
        <v>0.33</v>
      </c>
      <c r="J131" s="55">
        <v>0.66</v>
      </c>
      <c r="K131" s="55">
        <v>1</v>
      </c>
      <c r="L131" s="62">
        <f t="shared" ref="L131" si="387">SUM(I131:I131)*G131</f>
        <v>0.11220000000000001</v>
      </c>
      <c r="M131" s="62">
        <f t="shared" ref="M131" si="388">SUM(J131:J131)*G131</f>
        <v>0.22440000000000002</v>
      </c>
      <c r="N131" s="62">
        <f t="shared" ref="N131" si="389">SUM(K131:K131)*G131</f>
        <v>0.34</v>
      </c>
      <c r="O131" s="68">
        <f t="shared" si="203"/>
        <v>0.34</v>
      </c>
      <c r="P131" s="424"/>
      <c r="Q131" s="424"/>
      <c r="R131" s="424"/>
      <c r="S131" s="424"/>
      <c r="T131" s="387"/>
      <c r="U131" s="430" t="s">
        <v>33</v>
      </c>
      <c r="V131" s="374" t="str">
        <f>+IF(I132&gt;I131,"SUPERADA",IF(I132=I131,"EQUILIBRADA",IF(I132&lt;I131,"PARA MEJORAR")))</f>
        <v>EQUILIBRADA</v>
      </c>
      <c r="W131" s="420"/>
      <c r="X131" s="453"/>
    </row>
    <row r="132" spans="1:24" ht="13.5" thickBot="1">
      <c r="A132" s="335"/>
      <c r="B132" s="406"/>
      <c r="C132" s="445"/>
      <c r="D132" s="442"/>
      <c r="E132" s="427"/>
      <c r="F132" s="429"/>
      <c r="G132" s="429"/>
      <c r="H132" s="17" t="s">
        <v>27</v>
      </c>
      <c r="I132" s="56">
        <v>0.33</v>
      </c>
      <c r="J132" s="56">
        <v>0</v>
      </c>
      <c r="K132" s="56">
        <v>0</v>
      </c>
      <c r="L132" s="63">
        <f t="shared" ref="L132" si="390">SUM(I132:I132)*G131</f>
        <v>0.11220000000000001</v>
      </c>
      <c r="M132" s="63">
        <f t="shared" ref="M132" si="391">SUM(J132:J132)*G131</f>
        <v>0</v>
      </c>
      <c r="N132" s="63">
        <f t="shared" ref="N132" si="392">SUM(K132:K132)*G131</f>
        <v>0</v>
      </c>
      <c r="O132" s="69">
        <f t="shared" si="203"/>
        <v>0.11220000000000001</v>
      </c>
      <c r="P132" s="425"/>
      <c r="Q132" s="425"/>
      <c r="R132" s="425"/>
      <c r="S132" s="425"/>
      <c r="T132" s="487"/>
      <c r="U132" s="431"/>
      <c r="V132" s="375"/>
      <c r="W132" s="421"/>
      <c r="X132" s="454"/>
    </row>
    <row r="133" spans="1:24">
      <c r="A133" s="335"/>
      <c r="B133" s="432" t="s">
        <v>314</v>
      </c>
      <c r="C133" s="432" t="s">
        <v>117</v>
      </c>
      <c r="D133" s="435" t="s">
        <v>315</v>
      </c>
      <c r="E133" s="437">
        <v>65</v>
      </c>
      <c r="F133" s="438" t="s">
        <v>316</v>
      </c>
      <c r="G133" s="410">
        <v>0.2</v>
      </c>
      <c r="H133" s="14" t="s">
        <v>24</v>
      </c>
      <c r="I133" s="53">
        <v>0</v>
      </c>
      <c r="J133" s="53">
        <v>0.3</v>
      </c>
      <c r="K133" s="53">
        <v>1</v>
      </c>
      <c r="L133" s="60">
        <f t="shared" ref="L133" si="393">SUM(I133:I133)*G133</f>
        <v>0</v>
      </c>
      <c r="M133" s="60">
        <f t="shared" ref="M133" si="394">SUM(J133:J133)*G133</f>
        <v>0.06</v>
      </c>
      <c r="N133" s="60">
        <f t="shared" ref="N133" si="395">SUM(K133:K133)*G133</f>
        <v>0.2</v>
      </c>
      <c r="O133" s="66">
        <f t="shared" si="203"/>
        <v>0.2</v>
      </c>
      <c r="P133" s="411">
        <f>+L134+L136+L138+L140+L142</f>
        <v>0.13200000000000001</v>
      </c>
      <c r="Q133" s="411">
        <f>+M134+M136+M138+M140+M142</f>
        <v>0</v>
      </c>
      <c r="R133" s="411">
        <f>+N134+N136+N138+N140+N142</f>
        <v>0</v>
      </c>
      <c r="S133" s="411">
        <f>MAX(P133:R142)</f>
        <v>0.13200000000000001</v>
      </c>
      <c r="T133" s="414">
        <f>AVERAGE(S133:S142)</f>
        <v>0.13200000000000001</v>
      </c>
      <c r="U133" s="417" t="s">
        <v>29</v>
      </c>
      <c r="V133" s="418" t="str">
        <f>+IF(I134&gt;I133,"SUPERADA",IF(I134=I133,"EQUILIBRADA",IF(I134&lt;I133,"PARA MEJORAR")))</f>
        <v>EQUILIBRADA</v>
      </c>
      <c r="W133" s="419"/>
      <c r="X133" s="407"/>
    </row>
    <row r="134" spans="1:24">
      <c r="A134" s="335"/>
      <c r="B134" s="433"/>
      <c r="C134" s="433"/>
      <c r="D134" s="436"/>
      <c r="E134" s="404"/>
      <c r="F134" s="405"/>
      <c r="G134" s="398"/>
      <c r="H134" s="15" t="s">
        <v>27</v>
      </c>
      <c r="I134" s="54">
        <v>0</v>
      </c>
      <c r="J134" s="54">
        <v>0</v>
      </c>
      <c r="K134" s="54">
        <v>0</v>
      </c>
      <c r="L134" s="61">
        <f t="shared" ref="L134" si="396">SUM(I134:I134)*G133</f>
        <v>0</v>
      </c>
      <c r="M134" s="61">
        <f t="shared" ref="M134" si="397">SUM(J134:J134)*G133</f>
        <v>0</v>
      </c>
      <c r="N134" s="61">
        <f t="shared" ref="N134" si="398">SUM(K134:K134)*G133</f>
        <v>0</v>
      </c>
      <c r="O134" s="67">
        <f t="shared" si="203"/>
        <v>0</v>
      </c>
      <c r="P134" s="412"/>
      <c r="Q134" s="412"/>
      <c r="R134" s="412"/>
      <c r="S134" s="412"/>
      <c r="T134" s="415"/>
      <c r="U134" s="400"/>
      <c r="V134" s="374"/>
      <c r="W134" s="420"/>
      <c r="X134" s="408"/>
    </row>
    <row r="135" spans="1:24">
      <c r="A135" s="335"/>
      <c r="B135" s="433"/>
      <c r="C135" s="433"/>
      <c r="D135" s="402" t="s">
        <v>317</v>
      </c>
      <c r="E135" s="403">
        <v>66</v>
      </c>
      <c r="F135" s="405" t="s">
        <v>318</v>
      </c>
      <c r="G135" s="398">
        <v>0.2</v>
      </c>
      <c r="H135" s="16" t="s">
        <v>24</v>
      </c>
      <c r="I135" s="55">
        <v>0.33</v>
      </c>
      <c r="J135" s="55">
        <v>0.66</v>
      </c>
      <c r="K135" s="55">
        <v>1</v>
      </c>
      <c r="L135" s="62">
        <f t="shared" ref="L135" si="399">SUM(I135:I135)*G135</f>
        <v>6.6000000000000003E-2</v>
      </c>
      <c r="M135" s="62">
        <f t="shared" ref="M135" si="400">SUM(J135:J135)*G135</f>
        <v>0.13200000000000001</v>
      </c>
      <c r="N135" s="62">
        <f t="shared" ref="N135" si="401">SUM(K135:K135)*G135</f>
        <v>0.2</v>
      </c>
      <c r="O135" s="68">
        <f t="shared" ref="O135:O152" si="402">MAX(L135:N135)</f>
        <v>0.2</v>
      </c>
      <c r="P135" s="412"/>
      <c r="Q135" s="412"/>
      <c r="R135" s="412"/>
      <c r="S135" s="412"/>
      <c r="T135" s="415"/>
      <c r="U135" s="400" t="s">
        <v>53</v>
      </c>
      <c r="V135" s="374" t="str">
        <f>+IF(I136&gt;I135,"SUPERADA",IF(I136=I135,"EQUILIBRADA",IF(I136&lt;I135,"PARA MEJORAR")))</f>
        <v>EQUILIBRADA</v>
      </c>
      <c r="W135" s="420"/>
      <c r="X135" s="408"/>
    </row>
    <row r="136" spans="1:24">
      <c r="A136" s="335"/>
      <c r="B136" s="433"/>
      <c r="C136" s="433"/>
      <c r="D136" s="402"/>
      <c r="E136" s="404"/>
      <c r="F136" s="405"/>
      <c r="G136" s="398"/>
      <c r="H136" s="15" t="s">
        <v>27</v>
      </c>
      <c r="I136" s="54">
        <v>0.33</v>
      </c>
      <c r="J136" s="54">
        <v>0</v>
      </c>
      <c r="K136" s="54">
        <v>0</v>
      </c>
      <c r="L136" s="61">
        <f t="shared" ref="L136" si="403">SUM(I136:I136)*G135</f>
        <v>6.6000000000000003E-2</v>
      </c>
      <c r="M136" s="61">
        <f t="shared" ref="M136" si="404">SUM(J136:J136)*G135</f>
        <v>0</v>
      </c>
      <c r="N136" s="61">
        <f t="shared" ref="N136" si="405">SUM(K136:K136)*G135</f>
        <v>0</v>
      </c>
      <c r="O136" s="67">
        <f t="shared" si="402"/>
        <v>6.6000000000000003E-2</v>
      </c>
      <c r="P136" s="412"/>
      <c r="Q136" s="412"/>
      <c r="R136" s="412"/>
      <c r="S136" s="412"/>
      <c r="T136" s="415"/>
      <c r="U136" s="400"/>
      <c r="V136" s="374"/>
      <c r="W136" s="420"/>
      <c r="X136" s="408"/>
    </row>
    <row r="137" spans="1:24">
      <c r="A137" s="335"/>
      <c r="B137" s="433"/>
      <c r="C137" s="433"/>
      <c r="D137" s="402" t="s">
        <v>319</v>
      </c>
      <c r="E137" s="403">
        <v>67</v>
      </c>
      <c r="F137" s="405" t="s">
        <v>320</v>
      </c>
      <c r="G137" s="398">
        <v>0.2</v>
      </c>
      <c r="H137" s="16" t="s">
        <v>24</v>
      </c>
      <c r="I137" s="55">
        <v>0</v>
      </c>
      <c r="J137" s="55">
        <v>1</v>
      </c>
      <c r="K137" s="55">
        <v>1</v>
      </c>
      <c r="L137" s="62">
        <f t="shared" ref="L137" si="406">SUM(I137:I137)*G137</f>
        <v>0</v>
      </c>
      <c r="M137" s="62">
        <f t="shared" ref="M137" si="407">SUM(J137:J137)*G137</f>
        <v>0.2</v>
      </c>
      <c r="N137" s="62">
        <f t="shared" ref="N137" si="408">SUM(K137:K137)*G137</f>
        <v>0.2</v>
      </c>
      <c r="O137" s="68">
        <f t="shared" si="402"/>
        <v>0.2</v>
      </c>
      <c r="P137" s="412"/>
      <c r="Q137" s="412"/>
      <c r="R137" s="412"/>
      <c r="S137" s="412"/>
      <c r="T137" s="415"/>
      <c r="U137" s="400" t="s">
        <v>53</v>
      </c>
      <c r="V137" s="374" t="str">
        <f>+IF(I138&gt;I137,"SUPERADA",IF(I138=I137,"EQUILIBRADA",IF(I138&lt;I137,"PARA MEJORAR")))</f>
        <v>EQUILIBRADA</v>
      </c>
      <c r="W137" s="420"/>
      <c r="X137" s="408"/>
    </row>
    <row r="138" spans="1:24">
      <c r="A138" s="335"/>
      <c r="B138" s="433"/>
      <c r="C138" s="433"/>
      <c r="D138" s="402"/>
      <c r="E138" s="404"/>
      <c r="F138" s="405"/>
      <c r="G138" s="398"/>
      <c r="H138" s="15" t="s">
        <v>27</v>
      </c>
      <c r="I138" s="54">
        <v>0</v>
      </c>
      <c r="J138" s="54">
        <v>0</v>
      </c>
      <c r="K138" s="54">
        <v>0</v>
      </c>
      <c r="L138" s="61">
        <f t="shared" ref="L138" si="409">SUM(I138:I138)*G137</f>
        <v>0</v>
      </c>
      <c r="M138" s="61">
        <f t="shared" ref="M138" si="410">SUM(J138:J138)*G137</f>
        <v>0</v>
      </c>
      <c r="N138" s="61">
        <f t="shared" ref="N138" si="411">SUM(K138:K138)*G137</f>
        <v>0</v>
      </c>
      <c r="O138" s="67">
        <f t="shared" si="402"/>
        <v>0</v>
      </c>
      <c r="P138" s="412"/>
      <c r="Q138" s="412"/>
      <c r="R138" s="412"/>
      <c r="S138" s="412"/>
      <c r="T138" s="415"/>
      <c r="U138" s="400"/>
      <c r="V138" s="374"/>
      <c r="W138" s="420"/>
      <c r="X138" s="408"/>
    </row>
    <row r="139" spans="1:24">
      <c r="A139" s="335"/>
      <c r="B139" s="433"/>
      <c r="C139" s="433"/>
      <c r="D139" s="402" t="s">
        <v>321</v>
      </c>
      <c r="E139" s="403">
        <v>68</v>
      </c>
      <c r="F139" s="405" t="s">
        <v>322</v>
      </c>
      <c r="G139" s="398">
        <v>0.2</v>
      </c>
      <c r="H139" s="16" t="s">
        <v>24</v>
      </c>
      <c r="I139" s="55">
        <v>0.33</v>
      </c>
      <c r="J139" s="55">
        <v>0.66</v>
      </c>
      <c r="K139" s="55">
        <v>1</v>
      </c>
      <c r="L139" s="62">
        <f t="shared" ref="L139" si="412">SUM(I139:I139)*G139</f>
        <v>6.6000000000000003E-2</v>
      </c>
      <c r="M139" s="62">
        <f t="shared" ref="M139" si="413">SUM(J139:J139)*G139</f>
        <v>0.13200000000000001</v>
      </c>
      <c r="N139" s="62">
        <f t="shared" ref="N139" si="414">SUM(K139:K139)*G139</f>
        <v>0.2</v>
      </c>
      <c r="O139" s="68">
        <f t="shared" si="402"/>
        <v>0.2</v>
      </c>
      <c r="P139" s="412"/>
      <c r="Q139" s="412"/>
      <c r="R139" s="412"/>
      <c r="S139" s="412"/>
      <c r="T139" s="415"/>
      <c r="U139" s="400" t="s">
        <v>53</v>
      </c>
      <c r="V139" s="374" t="str">
        <f>+IF(I140&gt;I139,"SUPERADA",IF(I140=I139,"EQUILIBRADA",IF(I140&lt;I139,"PARA MEJORAR")))</f>
        <v>EQUILIBRADA</v>
      </c>
      <c r="W139" s="420"/>
      <c r="X139" s="408"/>
    </row>
    <row r="140" spans="1:24">
      <c r="A140" s="335"/>
      <c r="B140" s="433"/>
      <c r="C140" s="433"/>
      <c r="D140" s="402"/>
      <c r="E140" s="404"/>
      <c r="F140" s="405"/>
      <c r="G140" s="398"/>
      <c r="H140" s="15" t="s">
        <v>27</v>
      </c>
      <c r="I140" s="54">
        <v>0.33</v>
      </c>
      <c r="J140" s="54">
        <v>0</v>
      </c>
      <c r="K140" s="54">
        <v>0</v>
      </c>
      <c r="L140" s="61">
        <f t="shared" ref="L140" si="415">SUM(I140:I140)*G139</f>
        <v>6.6000000000000003E-2</v>
      </c>
      <c r="M140" s="61">
        <f t="shared" ref="M140" si="416">SUM(J140:J140)*G139</f>
        <v>0</v>
      </c>
      <c r="N140" s="61">
        <f t="shared" ref="N140" si="417">SUM(K140:K140)*G139</f>
        <v>0</v>
      </c>
      <c r="O140" s="67">
        <f t="shared" si="402"/>
        <v>6.6000000000000003E-2</v>
      </c>
      <c r="P140" s="412"/>
      <c r="Q140" s="412"/>
      <c r="R140" s="412"/>
      <c r="S140" s="412"/>
      <c r="T140" s="415"/>
      <c r="U140" s="400"/>
      <c r="V140" s="374"/>
      <c r="W140" s="420"/>
      <c r="X140" s="408"/>
    </row>
    <row r="141" spans="1:24">
      <c r="A141" s="335"/>
      <c r="B141" s="433"/>
      <c r="C141" s="433"/>
      <c r="D141" s="402" t="s">
        <v>323</v>
      </c>
      <c r="E141" s="403">
        <v>69</v>
      </c>
      <c r="F141" s="443" t="s">
        <v>324</v>
      </c>
      <c r="G141" s="398">
        <v>0.2</v>
      </c>
      <c r="H141" s="16" t="s">
        <v>24</v>
      </c>
      <c r="I141" s="55">
        <v>0</v>
      </c>
      <c r="J141" s="55">
        <v>0.5</v>
      </c>
      <c r="K141" s="55">
        <v>1</v>
      </c>
      <c r="L141" s="62">
        <f t="shared" ref="L141" si="418">SUM(I141:I141)*G141</f>
        <v>0</v>
      </c>
      <c r="M141" s="62">
        <f t="shared" ref="M141" si="419">SUM(J141:J141)*G141</f>
        <v>0.1</v>
      </c>
      <c r="N141" s="62">
        <f t="shared" ref="N141" si="420">SUM(K141:K141)*G141</f>
        <v>0.2</v>
      </c>
      <c r="O141" s="68">
        <f t="shared" si="402"/>
        <v>0.2</v>
      </c>
      <c r="P141" s="412"/>
      <c r="Q141" s="412"/>
      <c r="R141" s="412"/>
      <c r="S141" s="412"/>
      <c r="T141" s="415"/>
      <c r="U141" s="400" t="s">
        <v>53</v>
      </c>
      <c r="V141" s="374" t="str">
        <f>+IF(I142&gt;I141,"SUPERADA",IF(I142=I141,"EQUILIBRADA",IF(I142&lt;I141,"PARA MEJORAR")))</f>
        <v>EQUILIBRADA</v>
      </c>
      <c r="W141" s="420"/>
      <c r="X141" s="408"/>
    </row>
    <row r="142" spans="1:24" ht="13.5" thickBot="1">
      <c r="A142" s="335"/>
      <c r="B142" s="434"/>
      <c r="C142" s="434"/>
      <c r="D142" s="422"/>
      <c r="E142" s="404"/>
      <c r="F142" s="444"/>
      <c r="G142" s="399"/>
      <c r="H142" s="17" t="s">
        <v>27</v>
      </c>
      <c r="I142" s="56">
        <v>0</v>
      </c>
      <c r="J142" s="56">
        <v>0</v>
      </c>
      <c r="K142" s="56">
        <v>0</v>
      </c>
      <c r="L142" s="63">
        <f t="shared" ref="L142" si="421">SUM(I142:I142)*G141</f>
        <v>0</v>
      </c>
      <c r="M142" s="63">
        <f t="shared" ref="M142" si="422">SUM(J142:J142)*G141</f>
        <v>0</v>
      </c>
      <c r="N142" s="63">
        <f t="shared" ref="N142" si="423">SUM(K142:K142)*G141</f>
        <v>0</v>
      </c>
      <c r="O142" s="69">
        <f t="shared" si="402"/>
        <v>0</v>
      </c>
      <c r="P142" s="413"/>
      <c r="Q142" s="413"/>
      <c r="R142" s="413"/>
      <c r="S142" s="413"/>
      <c r="T142" s="416"/>
      <c r="U142" s="401"/>
      <c r="V142" s="375"/>
      <c r="W142" s="421"/>
      <c r="X142" s="409"/>
    </row>
    <row r="143" spans="1:24">
      <c r="A143" s="335"/>
      <c r="B143" s="389" t="s">
        <v>325</v>
      </c>
      <c r="C143" s="392" t="s">
        <v>125</v>
      </c>
      <c r="D143" s="395" t="s">
        <v>326</v>
      </c>
      <c r="E143" s="368">
        <v>70</v>
      </c>
      <c r="F143" s="396" t="s">
        <v>327</v>
      </c>
      <c r="G143" s="397">
        <v>0.2</v>
      </c>
      <c r="H143" s="18" t="s">
        <v>24</v>
      </c>
      <c r="I143" s="59">
        <v>0.33</v>
      </c>
      <c r="J143" s="59">
        <v>0.66</v>
      </c>
      <c r="K143" s="59">
        <v>1</v>
      </c>
      <c r="L143" s="65">
        <f t="shared" ref="L143" si="424">SUM(I143:I143)*G143</f>
        <v>6.6000000000000003E-2</v>
      </c>
      <c r="M143" s="65">
        <f t="shared" ref="M143" si="425">SUM(J143:J143)*G143</f>
        <v>0.13200000000000001</v>
      </c>
      <c r="N143" s="65">
        <f t="shared" ref="N143" si="426">SUM(K143:K143)*G143</f>
        <v>0.2</v>
      </c>
      <c r="O143" s="71">
        <f t="shared" si="402"/>
        <v>0.2</v>
      </c>
      <c r="P143" s="383">
        <f>+L144+L146+L148+L150+L152</f>
        <v>0.22600000000000001</v>
      </c>
      <c r="Q143" s="383">
        <f t="shared" ref="Q143:R143" si="427">+M144+M146+M148+M150+M152</f>
        <v>0</v>
      </c>
      <c r="R143" s="383">
        <f t="shared" si="427"/>
        <v>0</v>
      </c>
      <c r="S143" s="383">
        <f>MAX(P143:R152)</f>
        <v>0.22600000000000001</v>
      </c>
      <c r="T143" s="386">
        <f>AVERAGE(S143:S152)</f>
        <v>0.22600000000000001</v>
      </c>
      <c r="U143" s="388" t="s">
        <v>128</v>
      </c>
      <c r="V143" s="376" t="str">
        <f>+IF(I144&gt;I143,"SUPERADA",IF(I144=I143,"EQUILIBRADA",IF(I144&lt;I143,"PARA MEJORAR")))</f>
        <v>PARA MEJORAR</v>
      </c>
      <c r="W143" s="377"/>
      <c r="X143" s="380"/>
    </row>
    <row r="144" spans="1:24">
      <c r="A144" s="335"/>
      <c r="B144" s="390"/>
      <c r="C144" s="393"/>
      <c r="D144" s="366"/>
      <c r="E144" s="369"/>
      <c r="F144" s="370"/>
      <c r="G144" s="382"/>
      <c r="H144" s="15" t="s">
        <v>27</v>
      </c>
      <c r="I144" s="54">
        <v>0</v>
      </c>
      <c r="J144" s="54">
        <v>0</v>
      </c>
      <c r="K144" s="54">
        <v>0</v>
      </c>
      <c r="L144" s="61">
        <f t="shared" ref="L144" si="428">SUM(I144:I144)*G143</f>
        <v>0</v>
      </c>
      <c r="M144" s="61">
        <f t="shared" ref="M144" si="429">SUM(J144:J144)*G143</f>
        <v>0</v>
      </c>
      <c r="N144" s="61">
        <f t="shared" ref="N144" si="430">SUM(K144:K144)*G143</f>
        <v>0</v>
      </c>
      <c r="O144" s="67">
        <f t="shared" si="402"/>
        <v>0</v>
      </c>
      <c r="P144" s="384"/>
      <c r="Q144" s="384"/>
      <c r="R144" s="384"/>
      <c r="S144" s="384"/>
      <c r="T144" s="387"/>
      <c r="U144" s="372"/>
      <c r="V144" s="374"/>
      <c r="W144" s="378"/>
      <c r="X144" s="381"/>
    </row>
    <row r="145" spans="1:24">
      <c r="A145" s="335"/>
      <c r="B145" s="390"/>
      <c r="C145" s="393"/>
      <c r="D145" s="366" t="s">
        <v>328</v>
      </c>
      <c r="E145" s="368">
        <v>71</v>
      </c>
      <c r="F145" s="370" t="s">
        <v>329</v>
      </c>
      <c r="G145" s="382">
        <v>0.2</v>
      </c>
      <c r="H145" s="16" t="s">
        <v>24</v>
      </c>
      <c r="I145" s="55">
        <v>0</v>
      </c>
      <c r="J145" s="55">
        <v>1</v>
      </c>
      <c r="K145" s="55">
        <v>1</v>
      </c>
      <c r="L145" s="62">
        <f t="shared" ref="L145" si="431">SUM(I145:I145)*G145</f>
        <v>0</v>
      </c>
      <c r="M145" s="62">
        <f t="shared" ref="M145" si="432">SUM(J145:J145)*G145</f>
        <v>0.2</v>
      </c>
      <c r="N145" s="62">
        <f t="shared" ref="N145" si="433">SUM(K145:K145)*G145</f>
        <v>0.2</v>
      </c>
      <c r="O145" s="68">
        <f t="shared" si="402"/>
        <v>0.2</v>
      </c>
      <c r="P145" s="384"/>
      <c r="Q145" s="384"/>
      <c r="R145" s="384"/>
      <c r="S145" s="384"/>
      <c r="T145" s="387"/>
      <c r="U145" s="372" t="s">
        <v>128</v>
      </c>
      <c r="V145" s="374" t="str">
        <f>+IF(I146&gt;I145,"SUPERADA",IF(I146=I145,"EQUILIBRADA",IF(I146&lt;I145,"PARA MEJORAR")))</f>
        <v>EQUILIBRADA</v>
      </c>
      <c r="W145" s="378"/>
      <c r="X145" s="381"/>
    </row>
    <row r="146" spans="1:24">
      <c r="A146" s="335"/>
      <c r="B146" s="390"/>
      <c r="C146" s="393"/>
      <c r="D146" s="366"/>
      <c r="E146" s="369"/>
      <c r="F146" s="370"/>
      <c r="G146" s="382"/>
      <c r="H146" s="15" t="s">
        <v>27</v>
      </c>
      <c r="I146" s="54">
        <v>0</v>
      </c>
      <c r="J146" s="54">
        <v>0</v>
      </c>
      <c r="K146" s="54">
        <v>0</v>
      </c>
      <c r="L146" s="61">
        <f t="shared" ref="L146" si="434">SUM(I146:I146)*G145</f>
        <v>0</v>
      </c>
      <c r="M146" s="61">
        <f t="shared" ref="M146" si="435">SUM(J146:J146)*G145</f>
        <v>0</v>
      </c>
      <c r="N146" s="61">
        <f t="shared" ref="N146" si="436">SUM(K146:K146)*G145</f>
        <v>0</v>
      </c>
      <c r="O146" s="67">
        <f t="shared" si="402"/>
        <v>0</v>
      </c>
      <c r="P146" s="384"/>
      <c r="Q146" s="384"/>
      <c r="R146" s="384"/>
      <c r="S146" s="384"/>
      <c r="T146" s="387"/>
      <c r="U146" s="372"/>
      <c r="V146" s="374"/>
      <c r="W146" s="378"/>
      <c r="X146" s="381"/>
    </row>
    <row r="147" spans="1:24">
      <c r="A147" s="335"/>
      <c r="B147" s="390"/>
      <c r="C147" s="393"/>
      <c r="D147" s="366" t="s">
        <v>330</v>
      </c>
      <c r="E147" s="368">
        <v>72</v>
      </c>
      <c r="F147" s="370" t="s">
        <v>331</v>
      </c>
      <c r="G147" s="382">
        <v>0.2</v>
      </c>
      <c r="H147" s="16" t="s">
        <v>24</v>
      </c>
      <c r="I147" s="55">
        <v>0.5</v>
      </c>
      <c r="J147" s="55">
        <v>1</v>
      </c>
      <c r="K147" s="55">
        <v>1</v>
      </c>
      <c r="L147" s="62">
        <f t="shared" ref="L147" si="437">SUM(I147:I147)*G147</f>
        <v>0.1</v>
      </c>
      <c r="M147" s="62">
        <f t="shared" ref="M147" si="438">SUM(J147:J147)*G147</f>
        <v>0.2</v>
      </c>
      <c r="N147" s="62">
        <f t="shared" ref="N147" si="439">SUM(K147:K147)*G147</f>
        <v>0.2</v>
      </c>
      <c r="O147" s="68">
        <f t="shared" si="402"/>
        <v>0.2</v>
      </c>
      <c r="P147" s="384"/>
      <c r="Q147" s="384"/>
      <c r="R147" s="384"/>
      <c r="S147" s="384"/>
      <c r="T147" s="387"/>
      <c r="U147" s="372" t="s">
        <v>101</v>
      </c>
      <c r="V147" s="374" t="str">
        <f>+IF(I148&gt;I147,"SUPERADA",IF(I148=I147,"EQUILIBRADA",IF(I148&lt;I147,"PARA MEJORAR")))</f>
        <v>PARA MEJORAR</v>
      </c>
      <c r="W147" s="378"/>
      <c r="X147" s="381"/>
    </row>
    <row r="148" spans="1:24" ht="13.5" thickBot="1">
      <c r="A148" s="335"/>
      <c r="B148" s="390"/>
      <c r="C148" s="393"/>
      <c r="D148" s="366"/>
      <c r="E148" s="369"/>
      <c r="F148" s="370"/>
      <c r="G148" s="382"/>
      <c r="H148" s="15" t="s">
        <v>27</v>
      </c>
      <c r="I148" s="54">
        <v>0.3</v>
      </c>
      <c r="J148" s="54">
        <v>0</v>
      </c>
      <c r="K148" s="54">
        <v>0</v>
      </c>
      <c r="L148" s="61">
        <f t="shared" ref="L148" si="440">SUM(I148:I148)*G147</f>
        <v>0.06</v>
      </c>
      <c r="M148" s="61">
        <f t="shared" ref="M148" si="441">SUM(J148:J148)*G147</f>
        <v>0</v>
      </c>
      <c r="N148" s="61">
        <f t="shared" ref="N148" si="442">SUM(K148:K148)*G147</f>
        <v>0</v>
      </c>
      <c r="O148" s="67">
        <f t="shared" si="402"/>
        <v>0.06</v>
      </c>
      <c r="P148" s="384"/>
      <c r="Q148" s="384"/>
      <c r="R148" s="384"/>
      <c r="S148" s="384"/>
      <c r="T148" s="387"/>
      <c r="U148" s="372"/>
      <c r="V148" s="374"/>
      <c r="W148" s="378"/>
      <c r="X148" s="381"/>
    </row>
    <row r="149" spans="1:24">
      <c r="A149" s="335"/>
      <c r="B149" s="390"/>
      <c r="C149" s="393"/>
      <c r="D149" s="366" t="s">
        <v>332</v>
      </c>
      <c r="E149" s="368">
        <v>73</v>
      </c>
      <c r="F149" s="370" t="s">
        <v>134</v>
      </c>
      <c r="G149" s="370">
        <v>0.2</v>
      </c>
      <c r="H149" s="16" t="s">
        <v>24</v>
      </c>
      <c r="I149" s="55">
        <v>0.5</v>
      </c>
      <c r="J149" s="55">
        <v>1</v>
      </c>
      <c r="K149" s="55">
        <v>1</v>
      </c>
      <c r="L149" s="62">
        <f t="shared" ref="L149" si="443">SUM(I149:I149)*G149</f>
        <v>0.1</v>
      </c>
      <c r="M149" s="62">
        <f t="shared" ref="M149" si="444">SUM(J149:J149)*G149</f>
        <v>0.2</v>
      </c>
      <c r="N149" s="62">
        <f t="shared" ref="N149" si="445">SUM(K149:K149)*G149</f>
        <v>0.2</v>
      </c>
      <c r="O149" s="68">
        <f t="shared" si="402"/>
        <v>0.2</v>
      </c>
      <c r="P149" s="384"/>
      <c r="Q149" s="384"/>
      <c r="R149" s="384"/>
      <c r="S149" s="384"/>
      <c r="T149" s="387"/>
      <c r="U149" s="372" t="s">
        <v>101</v>
      </c>
      <c r="V149" s="374" t="str">
        <f>+IF(I150&gt;I149,"SUPERADA",IF(I150=I149,"EQUILIBRADA",IF(I150&lt;I149,"PARA MEJORAR")))</f>
        <v>EQUILIBRADA</v>
      </c>
      <c r="W149" s="378"/>
      <c r="X149" s="364"/>
    </row>
    <row r="150" spans="1:24">
      <c r="A150" s="335"/>
      <c r="B150" s="390"/>
      <c r="C150" s="393"/>
      <c r="D150" s="366"/>
      <c r="E150" s="369"/>
      <c r="F150" s="370"/>
      <c r="G150" s="370"/>
      <c r="H150" s="15" t="s">
        <v>27</v>
      </c>
      <c r="I150" s="54">
        <v>0.5</v>
      </c>
      <c r="J150" s="54">
        <v>0</v>
      </c>
      <c r="K150" s="54">
        <v>0</v>
      </c>
      <c r="L150" s="61">
        <f t="shared" ref="L150" si="446">SUM(I150:I150)*G149</f>
        <v>0.1</v>
      </c>
      <c r="M150" s="61">
        <f t="shared" ref="M150" si="447">SUM(J150:J150)*G149</f>
        <v>0</v>
      </c>
      <c r="N150" s="61">
        <f t="shared" ref="N150" si="448">SUM(K150:K150)*G149</f>
        <v>0</v>
      </c>
      <c r="O150" s="67">
        <f t="shared" si="402"/>
        <v>0.1</v>
      </c>
      <c r="P150" s="384"/>
      <c r="Q150" s="384"/>
      <c r="R150" s="384"/>
      <c r="S150" s="384"/>
      <c r="T150" s="387"/>
      <c r="U150" s="372"/>
      <c r="V150" s="374"/>
      <c r="W150" s="378"/>
      <c r="X150" s="365"/>
    </row>
    <row r="151" spans="1:24">
      <c r="A151" s="335"/>
      <c r="B151" s="390"/>
      <c r="C151" s="393"/>
      <c r="D151" s="366" t="s">
        <v>333</v>
      </c>
      <c r="E151" s="368">
        <v>74</v>
      </c>
      <c r="F151" s="370" t="s">
        <v>334</v>
      </c>
      <c r="G151" s="370">
        <v>0.2</v>
      </c>
      <c r="H151" s="16" t="s">
        <v>24</v>
      </c>
      <c r="I151" s="55">
        <v>0.33</v>
      </c>
      <c r="J151" s="55">
        <v>0.66</v>
      </c>
      <c r="K151" s="55">
        <v>1</v>
      </c>
      <c r="L151" s="62">
        <f t="shared" ref="L151" si="449">SUM(I151:I151)*G151</f>
        <v>6.6000000000000003E-2</v>
      </c>
      <c r="M151" s="62">
        <f t="shared" ref="M151" si="450">SUM(J151:J151)*G151</f>
        <v>0.13200000000000001</v>
      </c>
      <c r="N151" s="62">
        <f t="shared" ref="N151" si="451">SUM(K151:K151)*G151</f>
        <v>0.2</v>
      </c>
      <c r="O151" s="68">
        <f t="shared" si="402"/>
        <v>0.2</v>
      </c>
      <c r="P151" s="384"/>
      <c r="Q151" s="384"/>
      <c r="R151" s="384"/>
      <c r="S151" s="384"/>
      <c r="T151" s="387"/>
      <c r="U151" s="372" t="s">
        <v>85</v>
      </c>
      <c r="V151" s="374" t="str">
        <f>+IF(I152&gt;I151,"SUPERADA",IF(I152=I151,"EQUILIBRADA",IF(I152&lt;I151,"PARA MEJORAR")))</f>
        <v>EQUILIBRADA</v>
      </c>
      <c r="W151" s="378"/>
      <c r="X151" s="365"/>
    </row>
    <row r="152" spans="1:24" ht="13.5" thickBot="1">
      <c r="A152" s="335"/>
      <c r="B152" s="391"/>
      <c r="C152" s="394"/>
      <c r="D152" s="367"/>
      <c r="E152" s="369"/>
      <c r="F152" s="371"/>
      <c r="G152" s="371"/>
      <c r="H152" s="17" t="s">
        <v>27</v>
      </c>
      <c r="I152" s="56">
        <v>0.33</v>
      </c>
      <c r="J152" s="56">
        <v>0</v>
      </c>
      <c r="K152" s="56">
        <v>0</v>
      </c>
      <c r="L152" s="63">
        <f t="shared" ref="L152" si="452">SUM(I152:I152)*G151</f>
        <v>6.6000000000000003E-2</v>
      </c>
      <c r="M152" s="63">
        <f t="shared" ref="M152" si="453">SUM(J152:J152)*G151</f>
        <v>0</v>
      </c>
      <c r="N152" s="63">
        <f t="shared" ref="N152" si="454">SUM(K152:K152)*G151</f>
        <v>0</v>
      </c>
      <c r="O152" s="69">
        <f t="shared" si="402"/>
        <v>6.6000000000000003E-2</v>
      </c>
      <c r="P152" s="385"/>
      <c r="Q152" s="385"/>
      <c r="R152" s="385"/>
      <c r="S152" s="385"/>
      <c r="T152" s="387"/>
      <c r="U152" s="373"/>
      <c r="V152" s="375"/>
      <c r="W152" s="379"/>
      <c r="X152" s="365"/>
    </row>
    <row r="153" spans="1:24" ht="15" thickBot="1">
      <c r="A153" s="19"/>
      <c r="B153" s="24"/>
      <c r="C153" s="21"/>
      <c r="D153" s="21"/>
      <c r="E153" s="21"/>
      <c r="F153" s="21"/>
      <c r="G153" s="21"/>
      <c r="H153" s="21"/>
      <c r="I153" s="21"/>
      <c r="J153" s="21"/>
      <c r="K153" s="20"/>
      <c r="L153" s="86">
        <f>L160</f>
        <v>0.24945945945945941</v>
      </c>
      <c r="M153" s="86">
        <f t="shared" ref="M153:O154" si="455">M160</f>
        <v>0.61175675675675623</v>
      </c>
      <c r="N153" s="86">
        <f t="shared" si="455"/>
        <v>1</v>
      </c>
      <c r="O153" s="87">
        <f t="shared" si="455"/>
        <v>5.7739189189189195E-2</v>
      </c>
      <c r="P153" s="20"/>
      <c r="Q153" s="20"/>
      <c r="R153" s="20"/>
      <c r="S153" s="20"/>
      <c r="T153" s="22"/>
      <c r="U153" s="22"/>
      <c r="V153" s="23"/>
      <c r="W153" s="23"/>
    </row>
    <row r="154" spans="1:24" ht="13.5" thickBot="1">
      <c r="A154" s="19"/>
      <c r="B154" s="24"/>
      <c r="C154" s="20"/>
      <c r="D154" s="24"/>
      <c r="E154" s="25"/>
      <c r="F154" s="77"/>
      <c r="G154" s="24"/>
      <c r="H154" s="24"/>
      <c r="I154" s="20"/>
      <c r="J154" s="20"/>
      <c r="K154" s="20"/>
      <c r="L154" s="88">
        <f>L161</f>
        <v>0.24175675675675676</v>
      </c>
      <c r="M154" s="88">
        <f t="shared" si="455"/>
        <v>0</v>
      </c>
      <c r="N154" s="88">
        <f t="shared" si="455"/>
        <v>0</v>
      </c>
      <c r="O154" s="89">
        <f t="shared" si="455"/>
        <v>5.6274324324324332E-2</v>
      </c>
      <c r="P154" s="20"/>
      <c r="Q154" s="20"/>
      <c r="R154" s="20"/>
      <c r="S154" s="20"/>
      <c r="T154" s="22"/>
      <c r="U154" s="22"/>
      <c r="V154" s="26"/>
      <c r="W154" s="27"/>
    </row>
    <row r="155" spans="1:24" ht="13.5" thickBot="1">
      <c r="A155" s="19"/>
      <c r="B155" s="24"/>
      <c r="C155" s="20"/>
      <c r="D155" s="24"/>
      <c r="E155" s="25"/>
      <c r="F155" s="77"/>
      <c r="G155" s="24"/>
      <c r="H155" s="24"/>
      <c r="I155" s="20"/>
      <c r="J155" s="20"/>
      <c r="K155" s="20"/>
      <c r="P155" s="20"/>
      <c r="Q155" s="20"/>
      <c r="R155" s="20"/>
      <c r="S155" s="20"/>
      <c r="T155" s="22"/>
      <c r="U155" s="22"/>
      <c r="V155" s="29"/>
      <c r="W155" s="30"/>
    </row>
    <row r="156" spans="1:24" ht="13.5" thickBot="1">
      <c r="A156" s="19"/>
      <c r="B156" s="24"/>
      <c r="C156" s="20"/>
      <c r="D156" s="24"/>
      <c r="E156" s="25"/>
      <c r="F156" s="77"/>
      <c r="G156" s="24"/>
      <c r="H156" s="24"/>
      <c r="I156" s="20"/>
      <c r="J156" s="20"/>
      <c r="K156" s="20"/>
      <c r="L156" s="361" t="s">
        <v>136</v>
      </c>
      <c r="M156" s="362"/>
      <c r="N156" s="362"/>
      <c r="O156" s="363"/>
      <c r="P156" s="20"/>
      <c r="Q156" s="20"/>
      <c r="R156" s="20"/>
      <c r="S156" s="20"/>
      <c r="T156" s="22"/>
      <c r="U156" s="22"/>
      <c r="V156" s="26"/>
      <c r="W156" s="30"/>
    </row>
    <row r="157" spans="1:24" ht="13.5" thickBot="1">
      <c r="A157" s="19"/>
      <c r="B157" s="24"/>
      <c r="C157" s="20"/>
      <c r="D157" s="24"/>
      <c r="E157" s="25"/>
      <c r="F157" s="77"/>
      <c r="G157" s="24"/>
      <c r="H157" s="24"/>
      <c r="I157" s="20"/>
      <c r="J157" s="20"/>
      <c r="K157" s="20"/>
      <c r="L157" s="31">
        <f>L163</f>
        <v>0.96912242686890593</v>
      </c>
      <c r="M157" s="32">
        <f>+M154/M153</f>
        <v>0</v>
      </c>
      <c r="N157" s="33">
        <f>+N154/N153</f>
        <v>0</v>
      </c>
      <c r="O157" s="34">
        <f>+O154/O153</f>
        <v>0.97462962529548058</v>
      </c>
      <c r="P157" s="20"/>
      <c r="Q157" s="20"/>
      <c r="R157" s="20"/>
      <c r="S157" s="20"/>
      <c r="T157" s="22"/>
      <c r="U157" s="22"/>
      <c r="V157" s="35"/>
      <c r="W157" s="30"/>
    </row>
    <row r="158" spans="1:24" ht="13.5" thickBot="1">
      <c r="A158" s="19"/>
      <c r="B158" s="24"/>
      <c r="C158" s="20"/>
      <c r="D158" s="24"/>
      <c r="E158" s="25"/>
      <c r="F158" s="77"/>
      <c r="G158" s="24"/>
      <c r="H158" s="24"/>
      <c r="I158" s="20"/>
      <c r="J158" s="20"/>
      <c r="K158" s="20"/>
      <c r="L158" s="36" t="str">
        <f>+IF(L157&gt;0.95,"BIEN",IF(L157&gt;=0.85,"ACEPTABLE",IF(L157&lt;0.85,"PARA MEJORAR")))</f>
        <v>BIEN</v>
      </c>
      <c r="M158" s="36"/>
      <c r="N158" s="36"/>
      <c r="O158" s="37" t="str">
        <f>+IF(O157&gt;0.95,"BIEN",IF(O157&gt;=0.85,"ACEPTABLE",IF(O157&lt;0.85,"PARA MEJORAR")))</f>
        <v>BIEN</v>
      </c>
      <c r="P158" s="20"/>
      <c r="Q158" s="20"/>
      <c r="R158" s="20"/>
      <c r="S158" s="20"/>
      <c r="T158" s="22"/>
      <c r="U158" s="22"/>
      <c r="V158" s="35"/>
      <c r="W158" s="30"/>
    </row>
    <row r="159" spans="1:24">
      <c r="A159" s="19"/>
      <c r="B159" s="24"/>
      <c r="C159" s="20"/>
      <c r="D159" s="24"/>
      <c r="E159" s="25"/>
      <c r="F159" s="77"/>
      <c r="G159" s="24"/>
      <c r="H159" s="24"/>
      <c r="I159" s="20"/>
      <c r="J159" s="20"/>
      <c r="K159" s="20"/>
      <c r="L159" s="20"/>
      <c r="M159" s="20"/>
      <c r="N159" s="20"/>
      <c r="O159" s="20"/>
      <c r="P159" s="20"/>
      <c r="Q159" s="20"/>
      <c r="R159" s="20" t="s">
        <v>137</v>
      </c>
      <c r="S159" s="20"/>
      <c r="T159" s="22"/>
      <c r="U159" s="22"/>
      <c r="V159" s="26"/>
      <c r="W159" s="30"/>
    </row>
    <row r="160" spans="1:24">
      <c r="A160" s="19"/>
      <c r="B160" s="24"/>
      <c r="C160" s="20"/>
      <c r="D160" s="24"/>
      <c r="E160" s="25"/>
      <c r="F160" s="77"/>
      <c r="G160" s="24"/>
      <c r="H160" s="24"/>
      <c r="I160" s="38"/>
      <c r="J160" s="38"/>
      <c r="K160" s="38"/>
      <c r="L160" s="38">
        <f>(I3+I5+I7+I9+I11+I13+I15+I17+I19+I21+I23+I25+I27+I29+I31+I33+I35+I37+I39+I41+I43+I45+I47+I49+I51+I53+I55+I57+I59+I61+I63+I65+I67+I69+I71+I73+I75+I77+I79+I81+I83+I85+I87+I89+I91+I93+I95+I97+I99+I101+I103+I105+I107+I109+I111+I115+I113+I117+I119+I121+I123+I125+I127+I129+I131+I133+I135+I137+I139+I141+I143+I145+I147+I149+I151)/74</f>
        <v>0.24945945945945941</v>
      </c>
      <c r="M160" s="38">
        <f t="shared" ref="M160:N160" si="456">(J3+J5+J7+J9+J11+J13+J15+J17+J19+J21+J23+J25+J27+J29+J31+J33+J35+J37+J39+J41+J43+J45+J47+J49+J51+J53+J55+J57+J59+J61+J63+J65+J67+J69+J71+J73+J75+J77+J79+J81+J83+J85+J87+J89+J91+J93+J95+J97+J99+J101+J103+J105+J107+J109+J111+J115+J113+J117+J119+J121+J123+J125+J127+J129+J131+J133+J135+J137+J139+J141+J143+J145+J147+J149+J151)/74</f>
        <v>0.61175675675675623</v>
      </c>
      <c r="N160" s="38">
        <f t="shared" si="456"/>
        <v>1</v>
      </c>
      <c r="O160" s="39">
        <f>(L3+L5+L7+L9+L11+L13+L15+L17+L19+L21+L23+L25+L27+L29+L31+L33+L35+L37+L39+L41+L43+L45+L47+L49+L51+L53+L55+L57+L59+L61+L63+L65+L67+L69+L71+L73+L75+L77+L79+L81+L83+L85+L87+L89+L91+L93+L95+L97+L99+L101+L103+L105+L107+L109+L111+L113+L115+L117+L119+L121+L123+L125+L127+L129+L131+L133+L135+L137+L139+L141+L143+L145+L147+L149+L151)/74</f>
        <v>5.7739189189189195E-2</v>
      </c>
      <c r="P160" s="39">
        <f t="shared" ref="P160:Q160" si="457">(M3+M5+M7+M9+M11+M13+M15+M17+M19+M21+M23+M25+M27+M29+M31+M33+M35+M37+M39+M41+M43+M45+M47+M49+M51+M53+M55+M57+M59+M61+M63+M65+M67+M69+M71+M73+M75+M77+M79+M81+M83+M85+M87+M89+M91+M93+M95+M97+M99+M101+M103+M105+M107+M109+M111+M113+M115+M117+M119+M121+M123+M125+M127+M129+M131+M133+M135+M137+M139+M141+M143+M145+M147+M149+M151)/74</f>
        <v>0.13932972972972971</v>
      </c>
      <c r="Q160" s="39">
        <f t="shared" si="457"/>
        <v>0.24391891891891898</v>
      </c>
      <c r="R160" s="52">
        <f>(O3+O5+O7+O9+O11+O13+O15+O17+O19+O21+O23+O25+O27+O29+O31+O33+O35+O37+O39+O41+O43+O45+O47+O49+O51+O53+O55+O57+O59+O61+O63+O65+O67+O69+O71+O73+O75+O77+O79+O81+O83+O85+O87+O89+O91+O93+O95+O97+O99+O101+O103+O105+O107+O109+O111+O115+O117+O119+O121+O123+O125+O127+O129+O131+O133+O135+O137+O139+O141+O143+O145+O147+O149+O151)/74</f>
        <v>0.24324324324324328</v>
      </c>
      <c r="S160" s="20"/>
      <c r="T160" s="22"/>
      <c r="U160" s="22"/>
      <c r="V160" s="40"/>
      <c r="W160" s="30"/>
    </row>
    <row r="161" spans="1:23">
      <c r="A161" s="19"/>
      <c r="B161" s="24"/>
      <c r="C161" s="20"/>
      <c r="D161" s="24"/>
      <c r="E161" s="25"/>
      <c r="F161" s="77"/>
      <c r="G161" s="24"/>
      <c r="H161" s="24"/>
      <c r="I161" s="20"/>
      <c r="J161" s="20"/>
      <c r="K161" s="20"/>
      <c r="L161" s="38">
        <f>(I4+I6+I8+I10+I12+I14+I16+I18+I20+I22+I24+I26+I28+I30+I32+I34+I36+I38+I40+I42+I44+I46+I48+I50+I52+I54+I56+I58+I60+I62+I64+I66+I68+I70+I72+I74+I76+I78+I80+I82+I84+I86+I88+I90+I92+I94+I96+I98+I100+I102+I104+I106+I108+I110+I112+I116+I114+I118+I120+I122+I124+I126+I128+I130+I132+I134+I136+I138+I140+I142+I144+I146+I148+I150+I152)/74</f>
        <v>0.24175675675675676</v>
      </c>
      <c r="M161" s="38">
        <f t="shared" ref="M161:N161" si="458">(J4+J6+J8+J10+J12+J14+J16+J18+J20+J22+J24+J26+J28+J30+J32+J34+J36+J38+J40+J42+J44+J46+J48+J50+J52+J54+J56+J58+J60+J62+J64+J66+J68+J70+J72+J74+J76+J78+J80+J82+J84+J86+J88+J90+J92+J94+J96+J98+J100+J102+J104+J106+J108+J110+J112+J116+J114+J118+J120+J122+J124+J126+J128+J130+J132+J134+J136+J138+J140+J142+J144+J146+J148+J150+J152)/74</f>
        <v>0</v>
      </c>
      <c r="N161" s="38">
        <f t="shared" si="458"/>
        <v>0</v>
      </c>
      <c r="O161" s="49">
        <f>(L4+L6+L8+L10+L12+L14+L16+L18+L20+L22+L24+L26+L28+L30+L32+L34+L36+L38+L40+L42+L44+L46+L48+L50+L52+L54+L56+L58+L60+L62+L64+L66+L68+L70+L72+L74+L76+L78+L80+L82+L84+L86+L88+L90+L92+L94+L96+L98+L100+L102+L104+L106+L108+L110+L112+L114+L116+L118+L120+L122+L124+L126+L128+L130+L132+L134+L136+L138+L140+L142+L144+L146+L148+L150+L152)/74</f>
        <v>5.6274324324324332E-2</v>
      </c>
      <c r="P161" s="49">
        <f t="shared" ref="P161" si="459">(M4+M6+M8+M10+M12+M14+M16+M18+M20+M22+M24+M26+M28+M30+M32+M34+M36+M38+M40+M42+M44+M46+M48+M50+M52+M54+M56+M58+M60+M62+M64+M66+M68+M70+M72+M74+M76+M78+M80+M82+M84+M86+M88+M90+M92+M94+M96+M98+M100+M102+M104+M106+M108+M110+M112+M114+M116+M118+M120+M122+M124+M126+M128+M130+M132+M134+M136+M138+M140+M142+M144+M146+M148+M150+M152)/74</f>
        <v>0</v>
      </c>
      <c r="Q161" s="49">
        <f t="shared" ref="Q161" si="460">(N4+N6+N8+N10+N12+N14+N16+N18+N20+N22+N24+N26+N28+N30+N32+N34+N36+N38+N40+N42+N44+N46+N48+N50+N52+N54+N56+N58+N60+N62+N64+N66+N68+N70+N72+N74+N76+N78+N80+N82+N84+N86+N88+N90+N92+N94+N96+N98+N100+N102+N104+N106+N108+N110+N112+N114+N116+N118+N120+N122+N124+N126+N128+N130+N132+N134+N136+N138+N140+N142+N144+N146+N148+N150+N152)/74</f>
        <v>0</v>
      </c>
      <c r="R161" s="49">
        <f>(O4+O6+O8+O10+O12+O14+O16+O18+O20+O22+O24+O26+O28+O30+O32+O34+O36+O38+O40+O42+O44+O46+O48+O50+O52+O54+O56+O58+O60+O62+O64+O66+O68+O70+O72+O74+O76+O78+O80+O82+O84+O86+O88+O90+O92+O94+O96+O98+O100+O102+O104+O106+O108+O110+O114+O116+O118+O120+O122+O124+O126+O128+O130+O132+O134+O136+O138+O140+O142+O144+O146+O148+O150+O152)/74</f>
        <v>5.5936486486486504E-2</v>
      </c>
      <c r="S161" s="20"/>
      <c r="T161" s="22"/>
      <c r="U161" s="22"/>
      <c r="V161" s="35"/>
      <c r="W161" s="30"/>
    </row>
    <row r="162" spans="1:23">
      <c r="A162" s="19"/>
      <c r="B162" s="24"/>
      <c r="C162" s="20"/>
      <c r="D162" s="24"/>
      <c r="E162" s="25"/>
      <c r="F162" s="77"/>
      <c r="G162" s="24"/>
      <c r="H162" s="24"/>
      <c r="I162" s="20"/>
      <c r="J162" s="20"/>
      <c r="K162" s="20"/>
      <c r="L162" s="20"/>
      <c r="M162" s="20"/>
      <c r="N162" s="20"/>
      <c r="O162" s="20"/>
      <c r="P162" s="20"/>
      <c r="Q162" s="20"/>
      <c r="R162" s="20"/>
      <c r="S162" s="20"/>
      <c r="T162" s="22"/>
      <c r="U162" s="22"/>
      <c r="V162" s="35"/>
      <c r="W162" s="30"/>
    </row>
    <row r="163" spans="1:23">
      <c r="A163" s="19"/>
      <c r="B163" s="20"/>
      <c r="C163" s="20"/>
      <c r="D163" s="24"/>
      <c r="E163" s="25"/>
      <c r="F163" s="77"/>
      <c r="G163" s="24"/>
      <c r="H163" s="24"/>
      <c r="I163" s="20"/>
      <c r="J163" s="20"/>
      <c r="K163" s="20"/>
      <c r="L163" s="41">
        <f>+L161/L160</f>
        <v>0.96912242686890593</v>
      </c>
      <c r="M163" s="41">
        <f t="shared" ref="M163:R163" si="461">+M161/M160</f>
        <v>0</v>
      </c>
      <c r="N163" s="41">
        <f t="shared" si="461"/>
        <v>0</v>
      </c>
      <c r="O163" s="42">
        <f t="shared" si="461"/>
        <v>0.97462962529548058</v>
      </c>
      <c r="P163" s="42">
        <f t="shared" si="461"/>
        <v>0</v>
      </c>
      <c r="Q163" s="42">
        <f t="shared" si="461"/>
        <v>0</v>
      </c>
      <c r="R163" s="43">
        <f t="shared" si="461"/>
        <v>0.22996111111111114</v>
      </c>
      <c r="S163" s="20"/>
      <c r="T163" s="22"/>
      <c r="U163" s="22"/>
      <c r="V163" s="35"/>
      <c r="W163" s="30"/>
    </row>
    <row r="164" spans="1:23">
      <c r="A164" s="19"/>
      <c r="B164" s="20"/>
      <c r="C164" s="20"/>
      <c r="D164" s="24"/>
      <c r="E164" s="25"/>
      <c r="F164" s="77"/>
      <c r="G164" s="24"/>
      <c r="H164" s="24"/>
      <c r="I164" s="20"/>
      <c r="J164" s="20"/>
      <c r="K164" s="20"/>
      <c r="L164" s="20"/>
      <c r="M164" s="20"/>
      <c r="N164" s="20"/>
      <c r="O164" s="20"/>
      <c r="P164" s="20"/>
      <c r="Q164" s="20"/>
      <c r="R164" s="20"/>
      <c r="S164" s="20"/>
      <c r="T164" s="22"/>
      <c r="U164" s="22"/>
      <c r="V164" s="35"/>
      <c r="W164" s="30"/>
    </row>
    <row r="165" spans="1:23">
      <c r="A165" s="19"/>
      <c r="B165" s="20"/>
      <c r="C165" s="20"/>
      <c r="D165" s="24"/>
      <c r="E165" s="25"/>
      <c r="F165" s="77"/>
      <c r="G165" s="24"/>
      <c r="H165" s="24"/>
      <c r="I165" s="20"/>
      <c r="J165" s="20"/>
      <c r="K165" s="20"/>
      <c r="L165" s="20"/>
      <c r="M165" s="20"/>
      <c r="N165" s="20"/>
      <c r="O165" s="20"/>
      <c r="P165" s="20"/>
      <c r="Q165" s="20"/>
      <c r="R165" s="20"/>
      <c r="S165" s="20"/>
      <c r="T165" s="22"/>
      <c r="U165" s="22"/>
      <c r="V165" s="35"/>
      <c r="W165" s="30"/>
    </row>
    <row r="166" spans="1:23">
      <c r="A166" s="19"/>
      <c r="B166" s="20"/>
      <c r="C166" s="20"/>
      <c r="D166" s="24"/>
      <c r="E166" s="25"/>
      <c r="F166" s="77"/>
      <c r="G166" s="24"/>
      <c r="H166" s="24"/>
      <c r="I166" s="20"/>
      <c r="J166" s="20"/>
      <c r="K166" s="20"/>
      <c r="L166" s="20"/>
      <c r="M166" s="20"/>
      <c r="N166" s="20"/>
      <c r="O166" s="20"/>
      <c r="P166" s="20"/>
      <c r="Q166" s="20"/>
      <c r="R166" s="20"/>
      <c r="S166" s="20"/>
      <c r="T166" s="22"/>
      <c r="U166" s="22"/>
      <c r="V166" s="35"/>
      <c r="W166" s="30"/>
    </row>
    <row r="167" spans="1:23">
      <c r="A167" s="19"/>
      <c r="B167" s="20"/>
      <c r="C167" s="20"/>
      <c r="D167" s="24"/>
      <c r="E167" s="25"/>
      <c r="F167" s="77"/>
      <c r="G167" s="24"/>
      <c r="H167" s="24"/>
      <c r="I167" s="20"/>
      <c r="J167" s="38" t="s">
        <v>138</v>
      </c>
      <c r="K167" s="38" t="s">
        <v>139</v>
      </c>
      <c r="L167" s="20" t="s">
        <v>140</v>
      </c>
      <c r="M167" s="38" t="s">
        <v>141</v>
      </c>
      <c r="N167" s="20" t="s">
        <v>142</v>
      </c>
      <c r="O167" s="38" t="s">
        <v>143</v>
      </c>
      <c r="P167" s="20"/>
      <c r="Q167" s="20"/>
      <c r="R167" s="20"/>
      <c r="S167" s="20"/>
      <c r="T167" s="22"/>
      <c r="U167" s="22"/>
      <c r="V167" s="35"/>
      <c r="W167" s="30"/>
    </row>
    <row r="168" spans="1:23">
      <c r="A168" s="19"/>
      <c r="B168" s="20"/>
      <c r="C168" s="20"/>
      <c r="D168" s="24"/>
      <c r="E168" s="25"/>
      <c r="F168" s="77"/>
      <c r="G168" s="24"/>
      <c r="H168" s="24"/>
      <c r="J168" s="38">
        <f>L153</f>
        <v>0.24945945945945941</v>
      </c>
      <c r="K168" s="74">
        <f>L154</f>
        <v>0.24175675675675676</v>
      </c>
      <c r="L168" s="38">
        <f>M153</f>
        <v>0.61175675675675623</v>
      </c>
      <c r="M168" s="74">
        <f>M154</f>
        <v>0</v>
      </c>
      <c r="N168" s="38">
        <f>N153</f>
        <v>1</v>
      </c>
      <c r="O168" s="38">
        <f>N154</f>
        <v>0</v>
      </c>
      <c r="P168" s="20"/>
      <c r="Q168" s="20"/>
      <c r="R168" s="20"/>
      <c r="S168" s="20"/>
      <c r="T168" s="22"/>
      <c r="U168" s="22"/>
      <c r="V168" s="35"/>
      <c r="W168" s="30"/>
    </row>
    <row r="169" spans="1:23">
      <c r="A169" s="19"/>
      <c r="B169" s="20"/>
      <c r="C169" s="20"/>
      <c r="D169" s="82"/>
      <c r="E169" s="83"/>
      <c r="F169" s="84"/>
      <c r="G169" s="82"/>
      <c r="H169" s="82"/>
      <c r="I169" s="85"/>
      <c r="J169" s="85"/>
      <c r="K169" s="85"/>
      <c r="L169" s="85"/>
      <c r="M169" s="85"/>
      <c r="N169" s="85"/>
      <c r="O169" s="85"/>
      <c r="P169" s="85"/>
      <c r="Q169" s="85"/>
      <c r="R169" s="85"/>
      <c r="S169" s="20"/>
      <c r="T169" s="22"/>
      <c r="U169" s="22"/>
      <c r="V169" s="35"/>
      <c r="W169" s="30"/>
    </row>
    <row r="170" spans="1:23">
      <c r="A170" s="19"/>
      <c r="B170" s="20"/>
      <c r="C170" s="20"/>
      <c r="D170" s="24"/>
      <c r="E170" s="25"/>
      <c r="F170" s="77"/>
      <c r="G170" s="24"/>
      <c r="H170" s="24"/>
      <c r="I170" s="90"/>
      <c r="J170" s="75" t="s">
        <v>335</v>
      </c>
      <c r="K170" s="75" t="s">
        <v>139</v>
      </c>
      <c r="L170" s="90" t="s">
        <v>140</v>
      </c>
      <c r="M170" s="75" t="s">
        <v>141</v>
      </c>
      <c r="N170" s="90" t="s">
        <v>142</v>
      </c>
      <c r="O170" s="75" t="s">
        <v>143</v>
      </c>
      <c r="P170" s="20"/>
      <c r="Q170" s="20"/>
      <c r="R170" s="20"/>
      <c r="S170" s="20"/>
      <c r="T170" s="22"/>
      <c r="U170" s="22"/>
      <c r="V170" s="35"/>
      <c r="W170" s="30"/>
    </row>
    <row r="171" spans="1:23">
      <c r="A171" s="19"/>
      <c r="B171" s="20"/>
      <c r="C171" s="20"/>
      <c r="D171" s="24"/>
      <c r="E171" s="25"/>
      <c r="F171" s="77"/>
      <c r="G171" s="24"/>
      <c r="H171" s="24"/>
      <c r="I171" s="90" t="s">
        <v>336</v>
      </c>
      <c r="J171" s="38">
        <f>J179</f>
        <v>0.16888888888888892</v>
      </c>
      <c r="K171" s="38">
        <f>J180</f>
        <v>0.16888888888888892</v>
      </c>
      <c r="L171" s="38">
        <f>K179</f>
        <v>0.34888888888888897</v>
      </c>
      <c r="M171" s="38">
        <f>K180</f>
        <v>0</v>
      </c>
      <c r="N171" s="38">
        <f>L179</f>
        <v>1</v>
      </c>
      <c r="O171" s="38">
        <f>L180</f>
        <v>0</v>
      </c>
      <c r="P171" s="20"/>
      <c r="Q171" s="20"/>
      <c r="R171" s="20"/>
      <c r="S171" s="20"/>
      <c r="T171" s="22"/>
      <c r="U171" s="22"/>
      <c r="V171" s="35"/>
      <c r="W171" s="30"/>
    </row>
    <row r="172" spans="1:23">
      <c r="A172" s="19"/>
      <c r="B172" s="20"/>
      <c r="C172" s="20"/>
      <c r="D172" s="24"/>
      <c r="E172" s="25"/>
      <c r="F172" s="77"/>
      <c r="G172" s="24"/>
      <c r="H172" s="24"/>
      <c r="I172" s="90" t="s">
        <v>337</v>
      </c>
      <c r="J172" s="38">
        <f>J181</f>
        <v>0.33</v>
      </c>
      <c r="K172" s="38">
        <f>J182</f>
        <v>0.33</v>
      </c>
      <c r="L172" s="38">
        <f>K181</f>
        <v>0.66</v>
      </c>
      <c r="M172" s="38">
        <f>K182</f>
        <v>0</v>
      </c>
      <c r="N172" s="38">
        <f>L181</f>
        <v>1</v>
      </c>
      <c r="O172" s="38">
        <f>L182</f>
        <v>0</v>
      </c>
      <c r="P172" s="20"/>
      <c r="Q172" s="20"/>
      <c r="R172" s="20"/>
      <c r="S172" s="20"/>
      <c r="T172" s="22"/>
      <c r="U172" s="22"/>
      <c r="V172" s="35"/>
      <c r="W172" s="30"/>
    </row>
    <row r="173" spans="1:23">
      <c r="A173" s="19"/>
      <c r="B173" s="20"/>
      <c r="C173" s="20"/>
      <c r="D173" s="24"/>
      <c r="E173" s="25"/>
      <c r="F173" s="77"/>
      <c r="G173" s="24"/>
      <c r="H173" s="24"/>
      <c r="I173" s="90" t="s">
        <v>338</v>
      </c>
      <c r="J173" s="38">
        <f>J183</f>
        <v>0.28307692307692311</v>
      </c>
      <c r="K173" s="38">
        <f>J184</f>
        <v>0.28307692307692311</v>
      </c>
      <c r="L173" s="38">
        <f>K183</f>
        <v>0.61230769230769233</v>
      </c>
      <c r="M173" s="38">
        <f>K184</f>
        <v>0</v>
      </c>
      <c r="N173" s="38">
        <f>L183</f>
        <v>1</v>
      </c>
      <c r="O173" s="38">
        <f>L184</f>
        <v>0</v>
      </c>
      <c r="P173" s="20"/>
      <c r="Q173" s="20"/>
      <c r="R173" s="20"/>
      <c r="S173" s="20"/>
      <c r="T173" s="22"/>
      <c r="U173" s="22"/>
      <c r="V173" s="35"/>
      <c r="W173" s="30"/>
    </row>
    <row r="174" spans="1:23">
      <c r="A174" s="19"/>
      <c r="B174" s="20"/>
      <c r="C174" s="20"/>
      <c r="D174" s="24"/>
      <c r="E174" s="25"/>
      <c r="F174" s="77"/>
      <c r="G174" s="24"/>
      <c r="H174" s="24"/>
      <c r="I174" s="90" t="s">
        <v>339</v>
      </c>
      <c r="J174" s="38">
        <f>J185</f>
        <v>0.21461538461538462</v>
      </c>
      <c r="K174" s="38">
        <f>J186</f>
        <v>0.21461538461538462</v>
      </c>
      <c r="L174" s="38">
        <f>K185</f>
        <v>0.59833333333333349</v>
      </c>
      <c r="M174" s="38">
        <f>K186</f>
        <v>0</v>
      </c>
      <c r="N174" s="38">
        <f>L185</f>
        <v>1</v>
      </c>
      <c r="O174" s="38">
        <f>L186</f>
        <v>0</v>
      </c>
      <c r="P174" s="20"/>
      <c r="Q174" s="20"/>
      <c r="R174" s="20"/>
      <c r="S174" s="20"/>
      <c r="T174" s="22"/>
      <c r="U174" s="22"/>
      <c r="V174" s="35"/>
      <c r="W174" s="30"/>
    </row>
    <row r="175" spans="1:23">
      <c r="A175" s="19"/>
      <c r="B175" s="20"/>
      <c r="C175" s="20"/>
      <c r="D175" s="24"/>
      <c r="E175" s="25"/>
      <c r="F175" s="77"/>
      <c r="G175" s="24"/>
      <c r="H175" s="24"/>
      <c r="I175" s="90" t="s">
        <v>340</v>
      </c>
      <c r="J175" s="38">
        <f>J187</f>
        <v>0.26269230769230772</v>
      </c>
      <c r="K175" s="38">
        <f>J188</f>
        <v>0.26115384615384618</v>
      </c>
      <c r="L175" s="38">
        <f>K187</f>
        <v>0.65038461538461534</v>
      </c>
      <c r="M175" s="38">
        <f>K188</f>
        <v>0</v>
      </c>
      <c r="N175" s="38">
        <f>L187</f>
        <v>1</v>
      </c>
      <c r="O175" s="38">
        <f>L188</f>
        <v>0</v>
      </c>
      <c r="P175" s="20"/>
      <c r="Q175" s="20"/>
      <c r="R175" s="20"/>
      <c r="S175" s="20"/>
      <c r="T175" s="22"/>
      <c r="U175" s="22"/>
      <c r="V175" s="35"/>
      <c r="W175" s="30"/>
    </row>
    <row r="176" spans="1:23">
      <c r="A176" s="19"/>
      <c r="B176" s="20"/>
      <c r="C176" s="20"/>
      <c r="D176" s="24"/>
      <c r="E176" s="25"/>
      <c r="F176" s="77"/>
      <c r="G176" s="24"/>
      <c r="H176" s="24"/>
      <c r="I176" s="90" t="s">
        <v>341</v>
      </c>
      <c r="J176" s="38">
        <f>J189</f>
        <v>0.13200000000000001</v>
      </c>
      <c r="K176" s="38">
        <f>J190</f>
        <v>0.13200000000000001</v>
      </c>
      <c r="L176" s="38">
        <f>K189</f>
        <v>0.624</v>
      </c>
      <c r="M176" s="38">
        <f>K190</f>
        <v>0</v>
      </c>
      <c r="N176" s="38">
        <f>L189</f>
        <v>1</v>
      </c>
      <c r="O176" s="38">
        <f>L190</f>
        <v>0</v>
      </c>
      <c r="P176" s="20"/>
      <c r="Q176" s="20"/>
      <c r="R176" s="20"/>
      <c r="S176" s="20"/>
      <c r="T176" s="22"/>
      <c r="U176" s="22"/>
      <c r="V176" s="35"/>
      <c r="W176" s="30"/>
    </row>
    <row r="177" spans="1:23">
      <c r="A177" s="19"/>
      <c r="B177" s="20"/>
      <c r="C177" s="20"/>
      <c r="D177" s="24"/>
      <c r="E177" s="25"/>
      <c r="F177" s="77"/>
      <c r="G177" s="24"/>
      <c r="H177" s="24"/>
      <c r="I177" s="90" t="s">
        <v>342</v>
      </c>
      <c r="J177" s="38">
        <f>J191</f>
        <v>0.33200000000000002</v>
      </c>
      <c r="K177" s="38">
        <f>J192</f>
        <v>0.22600000000000003</v>
      </c>
      <c r="L177" s="38">
        <f>K191</f>
        <v>0.8640000000000001</v>
      </c>
      <c r="M177" s="38">
        <f>K192</f>
        <v>0</v>
      </c>
      <c r="N177" s="38">
        <f>L191</f>
        <v>1</v>
      </c>
      <c r="O177" s="38">
        <f>L192</f>
        <v>0</v>
      </c>
      <c r="P177" s="20"/>
      <c r="Q177" s="20"/>
      <c r="R177" s="20"/>
      <c r="S177" s="20"/>
      <c r="T177" s="22"/>
      <c r="U177" s="22"/>
      <c r="V177" s="35"/>
      <c r="W177" s="30"/>
    </row>
    <row r="178" spans="1:23">
      <c r="A178" s="19"/>
      <c r="B178" s="20"/>
      <c r="C178" s="20"/>
      <c r="D178" s="24"/>
      <c r="E178" s="25"/>
      <c r="F178" s="77"/>
      <c r="G178" s="24"/>
      <c r="H178" s="24"/>
      <c r="I178" s="20"/>
      <c r="J178" s="20"/>
      <c r="K178" s="20"/>
      <c r="L178" s="20"/>
      <c r="M178" s="20"/>
      <c r="N178" s="20"/>
      <c r="O178" s="20"/>
      <c r="P178" s="20"/>
      <c r="Q178" s="20"/>
      <c r="R178" s="20"/>
      <c r="S178" s="20"/>
      <c r="T178" s="22"/>
      <c r="U178" s="22"/>
      <c r="V178" s="35"/>
      <c r="W178" s="30"/>
    </row>
    <row r="179" spans="1:23">
      <c r="A179" s="19"/>
      <c r="B179" s="20"/>
      <c r="C179" s="20"/>
      <c r="D179" s="24"/>
      <c r="E179" s="25"/>
      <c r="F179" s="77"/>
      <c r="G179" s="24"/>
      <c r="H179" s="24" t="s">
        <v>343</v>
      </c>
      <c r="I179" s="20">
        <v>9</v>
      </c>
      <c r="J179" s="38">
        <f>(I3+I5+I7+I9+I11+I13+I15+I17+I19)/9</f>
        <v>0.16888888888888892</v>
      </c>
      <c r="K179" s="38">
        <f t="shared" ref="K179:L180" si="462">(J3+J5+J7+J9+J11+J13+J15+J17+J19)/9</f>
        <v>0.34888888888888897</v>
      </c>
      <c r="L179" s="38">
        <f t="shared" si="462"/>
        <v>1</v>
      </c>
      <c r="M179" s="20"/>
      <c r="N179" s="20"/>
      <c r="O179" s="20"/>
      <c r="P179" s="20"/>
      <c r="Q179" s="20"/>
      <c r="R179" s="20"/>
      <c r="S179" s="20"/>
      <c r="T179" s="22"/>
      <c r="U179" s="22"/>
      <c r="V179" s="35"/>
      <c r="W179" s="30"/>
    </row>
    <row r="180" spans="1:23">
      <c r="A180" s="19"/>
      <c r="B180" s="20"/>
      <c r="C180" s="20"/>
      <c r="D180" s="24"/>
      <c r="E180" s="25"/>
      <c r="F180" s="77"/>
      <c r="G180" s="24"/>
      <c r="H180" s="24"/>
      <c r="I180" s="20"/>
      <c r="J180" s="38">
        <f>(I4+I6+I8+I10+I12+I14+I16+I18+I20)/9</f>
        <v>0.16888888888888892</v>
      </c>
      <c r="K180" s="38">
        <f t="shared" si="462"/>
        <v>0</v>
      </c>
      <c r="L180" s="38">
        <f t="shared" si="462"/>
        <v>0</v>
      </c>
      <c r="M180" s="20"/>
      <c r="N180" s="20"/>
      <c r="O180" s="20"/>
      <c r="P180" s="20"/>
      <c r="Q180" s="20"/>
      <c r="R180" s="20"/>
      <c r="S180" s="20"/>
      <c r="T180" s="22"/>
      <c r="U180" s="22"/>
      <c r="V180" s="35"/>
      <c r="W180" s="30"/>
    </row>
    <row r="181" spans="1:23">
      <c r="A181" s="19"/>
      <c r="B181" s="20"/>
      <c r="C181" s="20"/>
      <c r="D181" s="24"/>
      <c r="E181" s="25"/>
      <c r="F181" s="77"/>
      <c r="G181" s="24"/>
      <c r="H181" s="24" t="s">
        <v>344</v>
      </c>
      <c r="I181" s="20">
        <v>4</v>
      </c>
      <c r="J181" s="75">
        <f>(I21+I23+I25+I27)/4</f>
        <v>0.33</v>
      </c>
      <c r="K181" s="75">
        <f t="shared" ref="K181:L182" si="463">(J21+J23+J25+J27)/4</f>
        <v>0.66</v>
      </c>
      <c r="L181" s="75">
        <f t="shared" si="463"/>
        <v>1</v>
      </c>
      <c r="M181" s="20"/>
      <c r="N181" s="20"/>
      <c r="O181" s="20"/>
      <c r="P181" s="20"/>
      <c r="Q181" s="20"/>
      <c r="R181" s="20"/>
      <c r="S181" s="20"/>
      <c r="T181" s="22"/>
      <c r="U181" s="22"/>
      <c r="V181" s="35"/>
      <c r="W181" s="30"/>
    </row>
    <row r="182" spans="1:23">
      <c r="J182" s="75">
        <f>(I22+I24+I26+I28)/4</f>
        <v>0.33</v>
      </c>
      <c r="K182" s="75">
        <f t="shared" si="463"/>
        <v>0</v>
      </c>
      <c r="L182" s="75">
        <f t="shared" si="463"/>
        <v>0</v>
      </c>
    </row>
    <row r="183" spans="1:23">
      <c r="H183" s="44" t="s">
        <v>345</v>
      </c>
      <c r="I183" s="28">
        <v>13</v>
      </c>
      <c r="J183" s="74">
        <f>(I29+I31+I33+I35+I37+I39+I41+I43+I45+I47+I49+I51+I53)/13</f>
        <v>0.28307692307692311</v>
      </c>
      <c r="K183" s="74">
        <f t="shared" ref="K183:L184" si="464">(J29+J31+J33+J35+J37+J39+J41+J43+J45+J47+J49+J51+J53)/13</f>
        <v>0.61230769230769233</v>
      </c>
      <c r="L183" s="74">
        <f t="shared" si="464"/>
        <v>1</v>
      </c>
    </row>
    <row r="184" spans="1:23">
      <c r="J184" s="74">
        <f>(I30+I32+I34+I36+I38+I40+I42+I44+I46+I48+I50+I52+I54)/13</f>
        <v>0.28307692307692311</v>
      </c>
      <c r="K184" s="74">
        <f t="shared" si="464"/>
        <v>0</v>
      </c>
      <c r="L184" s="74">
        <f t="shared" si="464"/>
        <v>0</v>
      </c>
    </row>
    <row r="185" spans="1:23">
      <c r="H185" s="44" t="s">
        <v>346</v>
      </c>
      <c r="I185" s="28">
        <v>13</v>
      </c>
      <c r="J185" s="76">
        <f>(I55+I57+I59+I61+I63+I65+I67+I69+I71+I73+I75+I77+I79)/13</f>
        <v>0.21461538461538462</v>
      </c>
      <c r="K185" s="76">
        <f t="shared" ref="K185:L186" si="465">(J55+J57+J59+J61+J63+J65+J67+J69+J71+J73+J75+J77)/12</f>
        <v>0.59833333333333349</v>
      </c>
      <c r="L185" s="76">
        <f t="shared" si="465"/>
        <v>1</v>
      </c>
    </row>
    <row r="186" spans="1:23">
      <c r="J186" s="76">
        <f>(I56+I58+I60+I62+I64+I66+I68+I70+I72+I74+I76+I78+I80)/13</f>
        <v>0.21461538461538462</v>
      </c>
      <c r="K186" s="76">
        <f t="shared" si="465"/>
        <v>0</v>
      </c>
      <c r="L186" s="76">
        <f t="shared" si="465"/>
        <v>0</v>
      </c>
    </row>
    <row r="187" spans="1:23">
      <c r="H187" s="44" t="s">
        <v>347</v>
      </c>
      <c r="I187" s="28">
        <v>26</v>
      </c>
      <c r="J187" s="74">
        <f>(I81+I83+I85+I87+I89+I91+I93+I95+I97+I99+I101+I103+I105+I107+I109+I111+I113+I115+I117+I119+I121+I123+I125+I127+I129+I131)/26</f>
        <v>0.26269230769230772</v>
      </c>
      <c r="K187" s="74">
        <f t="shared" ref="K187:L188" si="466">(J81+J83+J85+J87+J89+J91+J93+J95+J97+J99+J101+J103+J105+J107+J109+J111+J113+J115+J117+J119+J121+J123+J125+J127+J129+J131)/26</f>
        <v>0.65038461538461534</v>
      </c>
      <c r="L187" s="74">
        <f t="shared" si="466"/>
        <v>1</v>
      </c>
    </row>
    <row r="188" spans="1:23">
      <c r="J188" s="74">
        <f>(I82+I84+I86+I88+I90+I92+I94+I96+I98+I100+I102+I104+I106+I108+I110+I112+I114+I116+I118+I120+I122+I124+I126+I128+I130+I132)/26</f>
        <v>0.26115384615384618</v>
      </c>
      <c r="K188" s="74">
        <f t="shared" si="466"/>
        <v>0</v>
      </c>
      <c r="L188" s="74">
        <f t="shared" si="466"/>
        <v>0</v>
      </c>
    </row>
    <row r="189" spans="1:23">
      <c r="H189" s="44" t="s">
        <v>348</v>
      </c>
      <c r="I189" s="28">
        <v>5</v>
      </c>
      <c r="J189" s="76">
        <f>(I133+I135+I137+I139+I141)/5</f>
        <v>0.13200000000000001</v>
      </c>
      <c r="K189" s="76">
        <f t="shared" ref="K189:L190" si="467">(J133+J135+J137+J139+J141)/5</f>
        <v>0.624</v>
      </c>
      <c r="L189" s="76">
        <f t="shared" si="467"/>
        <v>1</v>
      </c>
    </row>
    <row r="190" spans="1:23">
      <c r="J190" s="76">
        <f>(I134+I136+I138+I140+I142)/5</f>
        <v>0.13200000000000001</v>
      </c>
      <c r="K190" s="76">
        <f t="shared" si="467"/>
        <v>0</v>
      </c>
      <c r="L190" s="76">
        <f t="shared" si="467"/>
        <v>0</v>
      </c>
    </row>
    <row r="191" spans="1:23">
      <c r="H191" s="44" t="s">
        <v>349</v>
      </c>
      <c r="I191" s="28">
        <v>5</v>
      </c>
      <c r="J191" s="74">
        <f>(I143+I145+I147+I149+I151)/5</f>
        <v>0.33200000000000002</v>
      </c>
      <c r="K191" s="74">
        <f t="shared" ref="K191:L192" si="468">(J143+J145+J147+J149+J151)/5</f>
        <v>0.8640000000000001</v>
      </c>
      <c r="L191" s="74">
        <f t="shared" si="468"/>
        <v>1</v>
      </c>
    </row>
    <row r="192" spans="1:23">
      <c r="J192" s="74">
        <f>(I144+I146+I148+I150+I152)/5</f>
        <v>0.22600000000000003</v>
      </c>
      <c r="K192" s="74">
        <f t="shared" si="468"/>
        <v>0</v>
      </c>
      <c r="L192" s="74">
        <f t="shared" si="468"/>
        <v>0</v>
      </c>
    </row>
    <row r="195" spans="4:18">
      <c r="D195" s="79"/>
      <c r="E195" s="80"/>
      <c r="F195" s="79"/>
      <c r="G195" s="79"/>
      <c r="H195" s="79"/>
      <c r="I195" s="81"/>
      <c r="J195" s="81"/>
      <c r="K195" s="81"/>
      <c r="L195" s="81"/>
      <c r="M195" s="81"/>
      <c r="N195" s="81"/>
      <c r="O195" s="81"/>
      <c r="P195" s="81"/>
      <c r="Q195" s="81"/>
      <c r="R195" s="81"/>
    </row>
    <row r="198" spans="4:18">
      <c r="J198" s="75" t="s">
        <v>335</v>
      </c>
      <c r="K198" s="75" t="s">
        <v>139</v>
      </c>
      <c r="L198" s="90" t="s">
        <v>140</v>
      </c>
      <c r="M198" s="75" t="s">
        <v>141</v>
      </c>
      <c r="N198" s="90" t="s">
        <v>142</v>
      </c>
      <c r="O198" s="75" t="s">
        <v>143</v>
      </c>
    </row>
    <row r="199" spans="4:18">
      <c r="I199" s="91" t="s">
        <v>350</v>
      </c>
      <c r="J199" s="74">
        <f>J217</f>
        <v>0.19800000000000001</v>
      </c>
      <c r="K199" s="74">
        <f>J218</f>
        <v>0.19800000000000001</v>
      </c>
      <c r="L199" s="74">
        <f>K217</f>
        <v>0.69600000000000006</v>
      </c>
      <c r="M199" s="74">
        <v>0</v>
      </c>
      <c r="N199" s="74">
        <v>1</v>
      </c>
      <c r="O199" s="74">
        <v>0</v>
      </c>
    </row>
    <row r="200" spans="4:18">
      <c r="I200" s="91" t="s">
        <v>147</v>
      </c>
      <c r="J200" s="74">
        <f>J219</f>
        <v>4.1250000000000002E-2</v>
      </c>
      <c r="K200" s="74">
        <f>J220</f>
        <v>4.1250000000000002E-2</v>
      </c>
      <c r="L200" s="74">
        <f>K219</f>
        <v>0.4325</v>
      </c>
      <c r="M200" s="74">
        <v>0</v>
      </c>
      <c r="N200" s="74">
        <v>1</v>
      </c>
      <c r="O200" s="74">
        <v>0</v>
      </c>
    </row>
    <row r="201" spans="4:18">
      <c r="I201" s="91" t="s">
        <v>351</v>
      </c>
      <c r="J201" s="74">
        <f>J221</f>
        <v>0.24750000000000003</v>
      </c>
      <c r="K201" s="74">
        <f>J222</f>
        <v>0.24750000000000003</v>
      </c>
      <c r="L201" s="74">
        <f>K221</f>
        <v>0.62000000000000011</v>
      </c>
      <c r="M201" s="74">
        <v>0</v>
      </c>
      <c r="N201" s="74">
        <v>1</v>
      </c>
      <c r="O201" s="74">
        <v>0</v>
      </c>
    </row>
    <row r="202" spans="4:18">
      <c r="I202" s="91" t="s">
        <v>352</v>
      </c>
      <c r="J202" s="74">
        <f>J223</f>
        <v>0.23125000000000004</v>
      </c>
      <c r="K202" s="74">
        <f>J224</f>
        <v>0.23125000000000004</v>
      </c>
      <c r="L202" s="74">
        <f>K223</f>
        <v>0.43750000000000006</v>
      </c>
      <c r="M202" s="74">
        <v>0</v>
      </c>
      <c r="N202" s="74">
        <v>1</v>
      </c>
      <c r="O202" s="74">
        <v>0</v>
      </c>
    </row>
    <row r="203" spans="4:18">
      <c r="I203" s="91" t="s">
        <v>149</v>
      </c>
      <c r="J203" s="74">
        <f>J225</f>
        <v>0.27500000000000002</v>
      </c>
      <c r="K203" s="74">
        <f>J226</f>
        <v>0.27500000000000002</v>
      </c>
      <c r="L203" s="74">
        <f>K225</f>
        <v>0.60000000000000009</v>
      </c>
      <c r="M203" s="74">
        <v>0</v>
      </c>
      <c r="N203" s="74">
        <v>1</v>
      </c>
      <c r="O203" s="74">
        <v>0</v>
      </c>
    </row>
    <row r="204" spans="4:18">
      <c r="I204" s="91" t="s">
        <v>148</v>
      </c>
      <c r="J204" s="74">
        <f>J227</f>
        <v>0.36000000000000004</v>
      </c>
      <c r="K204" s="74">
        <f>J228</f>
        <v>0.36000000000000004</v>
      </c>
      <c r="L204" s="74">
        <f>K227</f>
        <v>0.55333333333333334</v>
      </c>
      <c r="M204" s="74">
        <v>0</v>
      </c>
      <c r="N204" s="74">
        <v>1</v>
      </c>
      <c r="O204" s="74">
        <v>0</v>
      </c>
    </row>
    <row r="205" spans="4:18">
      <c r="I205" s="91" t="s">
        <v>150</v>
      </c>
      <c r="J205" s="74">
        <f>J229</f>
        <v>0.41200000000000003</v>
      </c>
      <c r="K205" s="74">
        <f>J230</f>
        <v>0.36399999999999999</v>
      </c>
      <c r="L205" s="74">
        <f>K229</f>
        <v>0.78400000000000003</v>
      </c>
      <c r="M205" s="74">
        <v>0</v>
      </c>
      <c r="N205" s="74">
        <v>1</v>
      </c>
      <c r="O205" s="74">
        <v>0</v>
      </c>
    </row>
    <row r="206" spans="4:18">
      <c r="I206" s="91" t="s">
        <v>353</v>
      </c>
      <c r="J206" s="74">
        <f>J231</f>
        <v>0.23800000000000004</v>
      </c>
      <c r="K206" s="74">
        <f>J232</f>
        <v>0.23800000000000004</v>
      </c>
      <c r="L206" s="74">
        <f>K231</f>
        <v>0.56600000000000006</v>
      </c>
      <c r="M206" s="74">
        <v>0</v>
      </c>
      <c r="N206" s="74">
        <v>1</v>
      </c>
      <c r="O206" s="74">
        <v>0</v>
      </c>
    </row>
    <row r="207" spans="4:18">
      <c r="I207" s="91" t="s">
        <v>354</v>
      </c>
      <c r="J207" s="74">
        <f>J233</f>
        <v>0.33</v>
      </c>
      <c r="K207" s="74">
        <f>J234</f>
        <v>0.33</v>
      </c>
      <c r="L207" s="74">
        <f>K233</f>
        <v>0.66</v>
      </c>
      <c r="M207" s="74">
        <v>0</v>
      </c>
      <c r="N207" s="74">
        <v>1</v>
      </c>
      <c r="O207" s="74">
        <v>0</v>
      </c>
    </row>
    <row r="208" spans="4:18">
      <c r="I208" s="91" t="s">
        <v>151</v>
      </c>
      <c r="J208" s="74">
        <f>J235</f>
        <v>0.29750000000000004</v>
      </c>
      <c r="K208" s="74">
        <f>J236</f>
        <v>0.29750000000000004</v>
      </c>
      <c r="L208" s="74">
        <f>K235</f>
        <v>0.74500000000000011</v>
      </c>
      <c r="M208" s="74">
        <v>0</v>
      </c>
      <c r="N208" s="74">
        <v>1</v>
      </c>
      <c r="O208" s="74">
        <v>0</v>
      </c>
    </row>
    <row r="209" spans="7:15">
      <c r="I209" s="91" t="s">
        <v>355</v>
      </c>
      <c r="J209" s="74">
        <f>J237</f>
        <v>0.26666666666666666</v>
      </c>
      <c r="K209" s="74">
        <f>J238</f>
        <v>0.26666666666666666</v>
      </c>
      <c r="L209" s="74">
        <f>K237</f>
        <v>0.76666666666666661</v>
      </c>
      <c r="M209" s="74">
        <v>0</v>
      </c>
      <c r="N209" s="74">
        <v>1</v>
      </c>
      <c r="O209" s="74">
        <v>0</v>
      </c>
    </row>
    <row r="210" spans="7:15">
      <c r="I210" s="91" t="s">
        <v>356</v>
      </c>
      <c r="J210" s="74">
        <f>J239</f>
        <v>0.33</v>
      </c>
      <c r="K210" s="74">
        <f>J240</f>
        <v>0.33</v>
      </c>
      <c r="L210" s="74">
        <f>K239</f>
        <v>0.66</v>
      </c>
      <c r="M210" s="74">
        <v>0</v>
      </c>
      <c r="N210" s="74">
        <v>1</v>
      </c>
      <c r="O210" s="74">
        <v>0</v>
      </c>
    </row>
    <row r="211" spans="7:15">
      <c r="I211" s="91" t="s">
        <v>357</v>
      </c>
      <c r="J211" s="74">
        <f>J241</f>
        <v>0.16500000000000001</v>
      </c>
      <c r="K211" s="74">
        <f>J242</f>
        <v>0</v>
      </c>
      <c r="L211" s="74">
        <f>K241</f>
        <v>0.83000000000000007</v>
      </c>
      <c r="M211" s="74">
        <v>0</v>
      </c>
      <c r="N211" s="74">
        <v>1</v>
      </c>
      <c r="O211" s="74">
        <v>0</v>
      </c>
    </row>
    <row r="212" spans="7:15">
      <c r="I212" s="91" t="s">
        <v>358</v>
      </c>
      <c r="J212" s="74">
        <f>J243</f>
        <v>0.33</v>
      </c>
      <c r="K212" s="74">
        <f>J244</f>
        <v>0.33</v>
      </c>
      <c r="L212" s="74">
        <f>K243</f>
        <v>0.66</v>
      </c>
      <c r="M212" s="74">
        <v>0</v>
      </c>
      <c r="N212" s="74">
        <v>1</v>
      </c>
      <c r="O212" s="74">
        <v>0</v>
      </c>
    </row>
    <row r="213" spans="7:15">
      <c r="I213" s="91"/>
      <c r="J213" s="74"/>
      <c r="K213" s="74"/>
      <c r="L213" s="74"/>
      <c r="M213" s="74"/>
      <c r="N213" s="74"/>
      <c r="O213" s="74"/>
    </row>
    <row r="217" spans="7:15">
      <c r="G217" s="44" t="s">
        <v>350</v>
      </c>
      <c r="I217" s="28">
        <v>10</v>
      </c>
      <c r="J217" s="74">
        <f>(I29+I87+I93+I95+I97+I105+I135+I137+I139+I141)/10</f>
        <v>0.19800000000000001</v>
      </c>
      <c r="K217" s="74">
        <f t="shared" ref="K217:L218" si="469">(J29+J87+J93+J95+J97+J105+J135+J137+J139+J141)/10</f>
        <v>0.69600000000000006</v>
      </c>
      <c r="L217" s="74">
        <f t="shared" si="469"/>
        <v>1</v>
      </c>
    </row>
    <row r="218" spans="7:15">
      <c r="J218" s="74">
        <f>(I30+I88+I94+I96+I98+I106+I136+I138+I140+I142)/10</f>
        <v>0.19800000000000001</v>
      </c>
      <c r="K218" s="74">
        <f t="shared" si="469"/>
        <v>0</v>
      </c>
      <c r="L218" s="74">
        <f t="shared" si="469"/>
        <v>0</v>
      </c>
    </row>
    <row r="219" spans="7:15">
      <c r="G219" s="44" t="s">
        <v>147</v>
      </c>
      <c r="I219" s="28">
        <v>8</v>
      </c>
      <c r="J219" s="74">
        <f>(I5+I15+I47+I69+I71+I83+I89+I133)/8</f>
        <v>4.1250000000000002E-2</v>
      </c>
      <c r="K219" s="74">
        <f t="shared" ref="K219:L220" si="470">(J5+J15+J47+J69+J71+J83+J89+J133)/8</f>
        <v>0.4325</v>
      </c>
      <c r="L219" s="74">
        <f t="shared" si="470"/>
        <v>1</v>
      </c>
    </row>
    <row r="220" spans="7:15">
      <c r="J220" s="74">
        <f>(I6+I16+I48+I70+I72+I84+I90+I134)/8</f>
        <v>4.1250000000000002E-2</v>
      </c>
      <c r="K220" s="74">
        <f t="shared" si="470"/>
        <v>0</v>
      </c>
      <c r="L220" s="74">
        <f t="shared" si="470"/>
        <v>0</v>
      </c>
    </row>
    <row r="221" spans="7:15">
      <c r="G221" s="44" t="s">
        <v>351</v>
      </c>
      <c r="I221" s="28">
        <v>8</v>
      </c>
      <c r="J221" s="74">
        <f>(I41+I55+I61+I63+I65+I73+I75+I123)/8</f>
        <v>0.24750000000000003</v>
      </c>
      <c r="K221" s="74">
        <f t="shared" ref="K221:L222" si="471">(J41+J55+J61+J63+J65+J73+J75+J123)/8</f>
        <v>0.62000000000000011</v>
      </c>
      <c r="L221" s="74">
        <f t="shared" si="471"/>
        <v>1</v>
      </c>
    </row>
    <row r="222" spans="7:15">
      <c r="J222" s="74">
        <f>(I42+I56+I62+I64+I66+I74+I76+I124)/8</f>
        <v>0.24750000000000003</v>
      </c>
      <c r="K222" s="74">
        <f t="shared" si="471"/>
        <v>0</v>
      </c>
      <c r="L222" s="74">
        <f t="shared" si="471"/>
        <v>0</v>
      </c>
    </row>
    <row r="223" spans="7:15">
      <c r="G223" s="44" t="s">
        <v>352</v>
      </c>
      <c r="I223" s="28">
        <v>8</v>
      </c>
      <c r="J223" s="74">
        <f>(I3+I7+I11+I13+I17+I21+I23+I25)/8</f>
        <v>0.23125000000000004</v>
      </c>
      <c r="K223" s="74">
        <f t="shared" ref="K223:L224" si="472">(J3+J7+J11+J13+J17+J21+J23+J25)/8</f>
        <v>0.43750000000000006</v>
      </c>
      <c r="L223" s="74">
        <f t="shared" si="472"/>
        <v>1</v>
      </c>
    </row>
    <row r="224" spans="7:15">
      <c r="J224" s="74">
        <f>(I4+I8+I12+I14+I18+I22+I24+I26)/8</f>
        <v>0.23125000000000004</v>
      </c>
      <c r="K224" s="74">
        <f t="shared" si="472"/>
        <v>0</v>
      </c>
      <c r="L224" s="74">
        <f t="shared" si="472"/>
        <v>0</v>
      </c>
    </row>
    <row r="225" spans="7:12">
      <c r="G225" s="44" t="s">
        <v>149</v>
      </c>
      <c r="I225" s="28">
        <v>6</v>
      </c>
      <c r="J225" s="74">
        <f>(I9+I19+I27+I53+I91+I131)/6</f>
        <v>0.27500000000000002</v>
      </c>
      <c r="K225" s="74">
        <f t="shared" ref="K225:L226" si="473">(J9+J19+J27+J53+J91+J131)/6</f>
        <v>0.60000000000000009</v>
      </c>
      <c r="L225" s="74">
        <f t="shared" si="473"/>
        <v>1</v>
      </c>
    </row>
    <row r="226" spans="7:12">
      <c r="J226" s="74">
        <f>(I10+I20+I28+I54+I92+I132)/6</f>
        <v>0.27500000000000002</v>
      </c>
      <c r="K226" s="74">
        <f t="shared" si="473"/>
        <v>0</v>
      </c>
      <c r="L226" s="74">
        <f t="shared" si="473"/>
        <v>0</v>
      </c>
    </row>
    <row r="227" spans="7:12">
      <c r="G227" s="44" t="s">
        <v>148</v>
      </c>
      <c r="I227" s="28">
        <v>6</v>
      </c>
      <c r="J227" s="74">
        <f>(I35+I37+I39+I43+I45+I49)/6</f>
        <v>0.36000000000000004</v>
      </c>
      <c r="K227" s="74">
        <f t="shared" ref="K227:L228" si="474">(J35+J37+J39+J43+J45+J49)/6</f>
        <v>0.55333333333333334</v>
      </c>
      <c r="L227" s="74">
        <f t="shared" si="474"/>
        <v>1</v>
      </c>
    </row>
    <row r="228" spans="7:12">
      <c r="J228" s="74">
        <f>(I36+I38+I40+I44+I46+I50)/6</f>
        <v>0.36000000000000004</v>
      </c>
      <c r="K228" s="74">
        <f t="shared" si="474"/>
        <v>0</v>
      </c>
      <c r="L228" s="74">
        <f t="shared" si="474"/>
        <v>0</v>
      </c>
    </row>
    <row r="229" spans="7:12">
      <c r="G229" s="44" t="s">
        <v>150</v>
      </c>
      <c r="I229" s="28">
        <v>5</v>
      </c>
      <c r="J229" s="74">
        <f>(I99+I117+I119+I147+I149)/5</f>
        <v>0.41200000000000003</v>
      </c>
      <c r="K229" s="74">
        <f t="shared" ref="K229:L230" si="475">(J99+J117+J119+J147+J149)/5</f>
        <v>0.78400000000000003</v>
      </c>
      <c r="L229" s="74">
        <f t="shared" si="475"/>
        <v>1</v>
      </c>
    </row>
    <row r="230" spans="7:12">
      <c r="J230" s="74">
        <f>(I100+I118+I120+I148+I150)/5</f>
        <v>0.36399999999999999</v>
      </c>
      <c r="K230" s="74">
        <f t="shared" si="475"/>
        <v>0</v>
      </c>
      <c r="L230" s="74">
        <f t="shared" si="475"/>
        <v>0</v>
      </c>
    </row>
    <row r="231" spans="7:12">
      <c r="G231" s="44" t="s">
        <v>85</v>
      </c>
      <c r="I231" s="28">
        <v>5</v>
      </c>
      <c r="J231" s="74">
        <f>(I77+I101+I103+I127+I151)/5</f>
        <v>0.23800000000000004</v>
      </c>
      <c r="K231" s="74">
        <f t="shared" ref="K231:L232" si="476">(J77+J101+J103+J127+J151)/5</f>
        <v>0.56600000000000006</v>
      </c>
      <c r="L231" s="74">
        <f t="shared" si="476"/>
        <v>1</v>
      </c>
    </row>
    <row r="232" spans="7:12">
      <c r="J232" s="74">
        <f>(I78+I102+I104+I128+I152)/5</f>
        <v>0.23800000000000004</v>
      </c>
      <c r="K232" s="74">
        <f t="shared" si="476"/>
        <v>0</v>
      </c>
      <c r="L232" s="74">
        <f t="shared" si="476"/>
        <v>0</v>
      </c>
    </row>
    <row r="233" spans="7:12">
      <c r="G233" s="44" t="s">
        <v>354</v>
      </c>
      <c r="I233" s="28">
        <v>4</v>
      </c>
      <c r="J233" s="74">
        <f>(I59+I67+I81+I107)/4</f>
        <v>0.33</v>
      </c>
      <c r="K233" s="74">
        <f t="shared" ref="K233:L234" si="477">(J59+J67+J81+J107)/4</f>
        <v>0.66</v>
      </c>
      <c r="L233" s="74">
        <f t="shared" si="477"/>
        <v>1</v>
      </c>
    </row>
    <row r="234" spans="7:12">
      <c r="J234" s="74">
        <f>(I60+I68+I82+I108)/4</f>
        <v>0.33</v>
      </c>
      <c r="K234" s="74">
        <f t="shared" si="477"/>
        <v>0</v>
      </c>
      <c r="L234" s="74">
        <f t="shared" si="477"/>
        <v>0</v>
      </c>
    </row>
    <row r="235" spans="7:12">
      <c r="G235" s="44" t="s">
        <v>151</v>
      </c>
      <c r="I235" s="28">
        <v>4</v>
      </c>
      <c r="J235" s="74">
        <f>(I31+I33+I85+I125)/4</f>
        <v>0.29750000000000004</v>
      </c>
      <c r="K235" s="74">
        <f t="shared" ref="K235:L236" si="478">(J31+J33+J85+J125)/4</f>
        <v>0.74500000000000011</v>
      </c>
      <c r="L235" s="74">
        <f t="shared" si="478"/>
        <v>1</v>
      </c>
    </row>
    <row r="236" spans="7:12">
      <c r="J236" s="74">
        <f>(I32+I34+I86+I126)/4</f>
        <v>0.29750000000000004</v>
      </c>
      <c r="K236" s="74">
        <f t="shared" si="478"/>
        <v>0</v>
      </c>
      <c r="L236" s="74">
        <f t="shared" si="478"/>
        <v>0</v>
      </c>
    </row>
    <row r="237" spans="7:12">
      <c r="G237" s="44" t="s">
        <v>355</v>
      </c>
      <c r="I237" s="28">
        <v>3</v>
      </c>
      <c r="J237" s="74">
        <f>(I109+I111+I113)/3</f>
        <v>0.26666666666666666</v>
      </c>
      <c r="K237" s="74">
        <f t="shared" ref="K237:L238" si="479">(J109+J111+J113)/3</f>
        <v>0.76666666666666661</v>
      </c>
      <c r="L237" s="74">
        <f t="shared" si="479"/>
        <v>1</v>
      </c>
    </row>
    <row r="238" spans="7:12">
      <c r="J238" s="74">
        <f>(I110+I112+I114)/3</f>
        <v>0.26666666666666666</v>
      </c>
      <c r="K238" s="74">
        <f t="shared" si="479"/>
        <v>0</v>
      </c>
      <c r="L238" s="74">
        <f t="shared" si="479"/>
        <v>0</v>
      </c>
    </row>
    <row r="239" spans="7:12">
      <c r="G239" s="44" t="s">
        <v>356</v>
      </c>
      <c r="I239" s="28">
        <v>3</v>
      </c>
      <c r="J239" s="74">
        <f>(I57+I121+I129)/3</f>
        <v>0.33</v>
      </c>
      <c r="K239" s="74">
        <f t="shared" ref="K239:L240" si="480">(J57+J121+J129)/3</f>
        <v>0.66</v>
      </c>
      <c r="L239" s="74">
        <f t="shared" si="480"/>
        <v>1</v>
      </c>
    </row>
    <row r="240" spans="7:12">
      <c r="J240" s="74">
        <f>(I58+I122+I130)/3</f>
        <v>0.33</v>
      </c>
      <c r="K240" s="74">
        <f t="shared" si="480"/>
        <v>0</v>
      </c>
      <c r="L240" s="74">
        <f t="shared" si="480"/>
        <v>0</v>
      </c>
    </row>
    <row r="241" spans="7:12">
      <c r="G241" s="44" t="s">
        <v>357</v>
      </c>
      <c r="I241" s="28">
        <v>2</v>
      </c>
      <c r="J241" s="74">
        <f>(I143+I145)/2</f>
        <v>0.16500000000000001</v>
      </c>
      <c r="K241" s="74">
        <f t="shared" ref="K241:L242" si="481">(J143+J145)/2</f>
        <v>0.83000000000000007</v>
      </c>
      <c r="L241" s="74">
        <f t="shared" si="481"/>
        <v>1</v>
      </c>
    </row>
    <row r="242" spans="7:12">
      <c r="J242" s="74">
        <f>(I144+I146)/2</f>
        <v>0</v>
      </c>
      <c r="K242" s="74">
        <f t="shared" si="481"/>
        <v>0</v>
      </c>
      <c r="L242" s="74">
        <f t="shared" si="481"/>
        <v>0</v>
      </c>
    </row>
    <row r="243" spans="7:12">
      <c r="G243" s="44" t="s">
        <v>358</v>
      </c>
      <c r="I243" s="28">
        <v>1</v>
      </c>
      <c r="J243" s="74">
        <f>I51</f>
        <v>0.33</v>
      </c>
      <c r="K243" s="74">
        <f t="shared" ref="K243:L244" si="482">J51</f>
        <v>0.66</v>
      </c>
      <c r="L243" s="74">
        <f t="shared" si="482"/>
        <v>1</v>
      </c>
    </row>
    <row r="244" spans="7:12">
      <c r="J244" s="74">
        <f>I52</f>
        <v>0.33</v>
      </c>
      <c r="K244" s="74">
        <f t="shared" si="482"/>
        <v>0</v>
      </c>
      <c r="L244" s="74">
        <f t="shared" si="482"/>
        <v>0</v>
      </c>
    </row>
    <row r="245" spans="7:12">
      <c r="G245" s="44" t="s">
        <v>359</v>
      </c>
      <c r="I245" s="28">
        <v>1</v>
      </c>
      <c r="J245" s="74">
        <f>I79</f>
        <v>0</v>
      </c>
      <c r="K245" s="74">
        <f t="shared" ref="K245:L246" si="483">J79</f>
        <v>0</v>
      </c>
      <c r="L245" s="74">
        <f t="shared" si="483"/>
        <v>0</v>
      </c>
    </row>
    <row r="246" spans="7:12">
      <c r="J246" s="74">
        <f>I80</f>
        <v>0</v>
      </c>
      <c r="K246" s="74">
        <f t="shared" si="483"/>
        <v>0</v>
      </c>
      <c r="L246" s="74">
        <f t="shared" si="483"/>
        <v>0</v>
      </c>
    </row>
    <row r="247" spans="7:12">
      <c r="G247" s="44">
        <v>15</v>
      </c>
    </row>
  </sheetData>
  <protectedRanges>
    <protectedRange sqref="D17:D18" name="Rango2" securityDescriptor="O:WDG:WDD:(D;;CC;;;AC)"/>
    <protectedRange sqref="D19:D20" name="Rango2_1" securityDescriptor="O:WDG:WDD:(D;;CC;;;AC)"/>
    <protectedRange sqref="F17:F18" name="Rango2_2" securityDescriptor="O:WDG:WDD:(D;;CC;;;AC)"/>
    <protectedRange sqref="F19" name="Rango2_3" securityDescriptor="O:WDG:WDD:(D;;CC;;;AC)"/>
  </protectedRanges>
  <autoFilter ref="A2:Y163" xr:uid="{9161CB7F-4724-4357-98FA-A7B44CA378DB}">
    <filterColumn colId="6" showButton="0"/>
  </autoFilter>
  <mergeCells count="594">
    <mergeCell ref="B133:B142"/>
    <mergeCell ref="B1:C1"/>
    <mergeCell ref="D1:X1"/>
    <mergeCell ref="G2:H2"/>
    <mergeCell ref="A3:A152"/>
    <mergeCell ref="B3:B20"/>
    <mergeCell ref="C3:C6"/>
    <mergeCell ref="D3:D4"/>
    <mergeCell ref="E3:E4"/>
    <mergeCell ref="F3:F4"/>
    <mergeCell ref="G3:G4"/>
    <mergeCell ref="C7:C10"/>
    <mergeCell ref="D7:D8"/>
    <mergeCell ref="E7:E8"/>
    <mergeCell ref="F7:F8"/>
    <mergeCell ref="G7:G8"/>
    <mergeCell ref="P7:P10"/>
    <mergeCell ref="V3:V4"/>
    <mergeCell ref="W3:W20"/>
    <mergeCell ref="X3:X4"/>
    <mergeCell ref="D5:D6"/>
    <mergeCell ref="E5:E6"/>
    <mergeCell ref="F5:F6"/>
    <mergeCell ref="G5:G6"/>
    <mergeCell ref="U5:U6"/>
    <mergeCell ref="V5:V6"/>
    <mergeCell ref="X5:X6"/>
    <mergeCell ref="P3:P6"/>
    <mergeCell ref="Q3:Q6"/>
    <mergeCell ref="R3:R6"/>
    <mergeCell ref="S3:S6"/>
    <mergeCell ref="T3:T20"/>
    <mergeCell ref="U3:U4"/>
    <mergeCell ref="Q7:Q10"/>
    <mergeCell ref="R7:R10"/>
    <mergeCell ref="U19:U20"/>
    <mergeCell ref="V7:V8"/>
    <mergeCell ref="X7:X14"/>
    <mergeCell ref="X15:X16"/>
    <mergeCell ref="D9:D10"/>
    <mergeCell ref="E9:E10"/>
    <mergeCell ref="F9:F10"/>
    <mergeCell ref="G9:G10"/>
    <mergeCell ref="U9:U10"/>
    <mergeCell ref="V9:V10"/>
    <mergeCell ref="Q11:Q16"/>
    <mergeCell ref="R11:R16"/>
    <mergeCell ref="S7:S10"/>
    <mergeCell ref="U7:U8"/>
    <mergeCell ref="U15:U16"/>
    <mergeCell ref="V15:V16"/>
    <mergeCell ref="V11:V12"/>
    <mergeCell ref="V13:V14"/>
    <mergeCell ref="C17:C20"/>
    <mergeCell ref="D17:D18"/>
    <mergeCell ref="E17:E18"/>
    <mergeCell ref="F17:F18"/>
    <mergeCell ref="G17:G18"/>
    <mergeCell ref="P17:P20"/>
    <mergeCell ref="Q17:Q20"/>
    <mergeCell ref="S11:S16"/>
    <mergeCell ref="U11:U12"/>
    <mergeCell ref="D13:D14"/>
    <mergeCell ref="E13:E14"/>
    <mergeCell ref="F13:F14"/>
    <mergeCell ref="G13:G14"/>
    <mergeCell ref="U13:U14"/>
    <mergeCell ref="D15:D16"/>
    <mergeCell ref="C11:C16"/>
    <mergeCell ref="D11:D12"/>
    <mergeCell ref="E11:E12"/>
    <mergeCell ref="F11:F12"/>
    <mergeCell ref="G11:G12"/>
    <mergeCell ref="P11:P16"/>
    <mergeCell ref="E15:E16"/>
    <mergeCell ref="F15:F16"/>
    <mergeCell ref="G15:G16"/>
    <mergeCell ref="W21:W28"/>
    <mergeCell ref="X21:X22"/>
    <mergeCell ref="X23:X24"/>
    <mergeCell ref="X25:X26"/>
    <mergeCell ref="X27:X28"/>
    <mergeCell ref="V19:V20"/>
    <mergeCell ref="B21:B28"/>
    <mergeCell ref="C21:C28"/>
    <mergeCell ref="D21:D22"/>
    <mergeCell ref="E21:E22"/>
    <mergeCell ref="F21:F22"/>
    <mergeCell ref="G21:G22"/>
    <mergeCell ref="P21:P28"/>
    <mergeCell ref="Q21:Q28"/>
    <mergeCell ref="R21:R28"/>
    <mergeCell ref="R17:R20"/>
    <mergeCell ref="S17:S20"/>
    <mergeCell ref="U17:U18"/>
    <mergeCell ref="V17:V18"/>
    <mergeCell ref="X17:X20"/>
    <mergeCell ref="D19:D20"/>
    <mergeCell ref="E19:E20"/>
    <mergeCell ref="F19:F20"/>
    <mergeCell ref="G19:G20"/>
    <mergeCell ref="D23:D24"/>
    <mergeCell ref="E23:E24"/>
    <mergeCell ref="F23:F24"/>
    <mergeCell ref="G23:G24"/>
    <mergeCell ref="U23:U24"/>
    <mergeCell ref="V23:V24"/>
    <mergeCell ref="S21:S28"/>
    <mergeCell ref="T21:T28"/>
    <mergeCell ref="U21:U22"/>
    <mergeCell ref="V21:V22"/>
    <mergeCell ref="D27:D28"/>
    <mergeCell ref="E27:E28"/>
    <mergeCell ref="F27:F28"/>
    <mergeCell ref="G27:G28"/>
    <mergeCell ref="U27:U28"/>
    <mergeCell ref="V27:V28"/>
    <mergeCell ref="D25:D26"/>
    <mergeCell ref="E25:E26"/>
    <mergeCell ref="F25:F26"/>
    <mergeCell ref="G25:G26"/>
    <mergeCell ref="U25:U26"/>
    <mergeCell ref="V25:V26"/>
    <mergeCell ref="V29:V30"/>
    <mergeCell ref="W29:W54"/>
    <mergeCell ref="X29:X32"/>
    <mergeCell ref="D31:D32"/>
    <mergeCell ref="E31:E32"/>
    <mergeCell ref="F31:F32"/>
    <mergeCell ref="G31:G32"/>
    <mergeCell ref="U31:U32"/>
    <mergeCell ref="V31:V32"/>
    <mergeCell ref="D33:D34"/>
    <mergeCell ref="P29:P42"/>
    <mergeCell ref="Q29:Q42"/>
    <mergeCell ref="R29:R42"/>
    <mergeCell ref="S29:S42"/>
    <mergeCell ref="T29:T54"/>
    <mergeCell ref="U29:U30"/>
    <mergeCell ref="U33:U34"/>
    <mergeCell ref="U43:U44"/>
    <mergeCell ref="R53:R54"/>
    <mergeCell ref="S53:S54"/>
    <mergeCell ref="D29:D30"/>
    <mergeCell ref="E29:E30"/>
    <mergeCell ref="F29:F30"/>
    <mergeCell ref="G29:G30"/>
    <mergeCell ref="V33:V34"/>
    <mergeCell ref="X33:X40"/>
    <mergeCell ref="D35:D36"/>
    <mergeCell ref="E35:E36"/>
    <mergeCell ref="F35:F36"/>
    <mergeCell ref="G35:G36"/>
    <mergeCell ref="U35:U36"/>
    <mergeCell ref="V35:V36"/>
    <mergeCell ref="D37:D38"/>
    <mergeCell ref="E37:E38"/>
    <mergeCell ref="E33:E34"/>
    <mergeCell ref="F33:F34"/>
    <mergeCell ref="G33:G34"/>
    <mergeCell ref="F37:F38"/>
    <mergeCell ref="G37:G38"/>
    <mergeCell ref="U37:U38"/>
    <mergeCell ref="V37:V38"/>
    <mergeCell ref="D39:D40"/>
    <mergeCell ref="E39:E40"/>
    <mergeCell ref="F39:F40"/>
    <mergeCell ref="G39:G40"/>
    <mergeCell ref="U39:U40"/>
    <mergeCell ref="V39:V40"/>
    <mergeCell ref="V43:V44"/>
    <mergeCell ref="D45:D46"/>
    <mergeCell ref="E45:E46"/>
    <mergeCell ref="F45:F46"/>
    <mergeCell ref="G45:G46"/>
    <mergeCell ref="U45:U46"/>
    <mergeCell ref="V45:V46"/>
    <mergeCell ref="X41:X46"/>
    <mergeCell ref="C43:C52"/>
    <mergeCell ref="D43:D44"/>
    <mergeCell ref="E43:E44"/>
    <mergeCell ref="F43:F44"/>
    <mergeCell ref="G43:G44"/>
    <mergeCell ref="P43:P52"/>
    <mergeCell ref="Q43:Q52"/>
    <mergeCell ref="R43:R52"/>
    <mergeCell ref="S43:S52"/>
    <mergeCell ref="D41:D42"/>
    <mergeCell ref="E41:E42"/>
    <mergeCell ref="F41:F42"/>
    <mergeCell ref="G41:G42"/>
    <mergeCell ref="U41:U42"/>
    <mergeCell ref="V41:V42"/>
    <mergeCell ref="C29:C42"/>
    <mergeCell ref="X47:X52"/>
    <mergeCell ref="D49:D50"/>
    <mergeCell ref="E49:E50"/>
    <mergeCell ref="F49:F50"/>
    <mergeCell ref="G49:G50"/>
    <mergeCell ref="U49:U50"/>
    <mergeCell ref="V49:V50"/>
    <mergeCell ref="D51:D52"/>
    <mergeCell ref="E51:E52"/>
    <mergeCell ref="F51:F52"/>
    <mergeCell ref="D47:D48"/>
    <mergeCell ref="E47:E48"/>
    <mergeCell ref="F47:F48"/>
    <mergeCell ref="G47:G48"/>
    <mergeCell ref="U47:U48"/>
    <mergeCell ref="V47:V48"/>
    <mergeCell ref="G51:G52"/>
    <mergeCell ref="U51:U52"/>
    <mergeCell ref="V51:V52"/>
    <mergeCell ref="C53:C54"/>
    <mergeCell ref="D53:D54"/>
    <mergeCell ref="E53:E54"/>
    <mergeCell ref="F53:F54"/>
    <mergeCell ref="G53:G54"/>
    <mergeCell ref="P53:P54"/>
    <mergeCell ref="Q53:Q54"/>
    <mergeCell ref="U53:U54"/>
    <mergeCell ref="V53:V54"/>
    <mergeCell ref="X53:X54"/>
    <mergeCell ref="B55:B80"/>
    <mergeCell ref="C55:C60"/>
    <mergeCell ref="D55:D56"/>
    <mergeCell ref="E55:E56"/>
    <mergeCell ref="F55:F56"/>
    <mergeCell ref="G55:G56"/>
    <mergeCell ref="P55:P60"/>
    <mergeCell ref="B29:B54"/>
    <mergeCell ref="V61:V62"/>
    <mergeCell ref="D63:D64"/>
    <mergeCell ref="E63:E64"/>
    <mergeCell ref="F63:F64"/>
    <mergeCell ref="G63:G64"/>
    <mergeCell ref="U63:U64"/>
    <mergeCell ref="V63:V64"/>
    <mergeCell ref="F59:F60"/>
    <mergeCell ref="G59:G60"/>
    <mergeCell ref="U59:U60"/>
    <mergeCell ref="V59:V60"/>
    <mergeCell ref="D61:D62"/>
    <mergeCell ref="E61:E62"/>
    <mergeCell ref="F61:F62"/>
    <mergeCell ref="G61:G62"/>
    <mergeCell ref="D59:D60"/>
    <mergeCell ref="E59:E60"/>
    <mergeCell ref="Q55:Q60"/>
    <mergeCell ref="R55:R60"/>
    <mergeCell ref="S55:S60"/>
    <mergeCell ref="T55:T80"/>
    <mergeCell ref="U55:U56"/>
    <mergeCell ref="V55:V56"/>
    <mergeCell ref="U71:U72"/>
    <mergeCell ref="V71:V72"/>
    <mergeCell ref="G67:G68"/>
    <mergeCell ref="U67:U68"/>
    <mergeCell ref="V67:V68"/>
    <mergeCell ref="D69:D70"/>
    <mergeCell ref="E69:E70"/>
    <mergeCell ref="F69:F70"/>
    <mergeCell ref="G69:G70"/>
    <mergeCell ref="U69:U70"/>
    <mergeCell ref="V69:V70"/>
    <mergeCell ref="D67:D68"/>
    <mergeCell ref="E67:E68"/>
    <mergeCell ref="F67:F68"/>
    <mergeCell ref="Q61:Q72"/>
    <mergeCell ref="V77:V78"/>
    <mergeCell ref="C73:C78"/>
    <mergeCell ref="D73:D74"/>
    <mergeCell ref="E73:E74"/>
    <mergeCell ref="F73:F74"/>
    <mergeCell ref="G73:G74"/>
    <mergeCell ref="P73:P78"/>
    <mergeCell ref="D71:D72"/>
    <mergeCell ref="E71:E72"/>
    <mergeCell ref="F71:F72"/>
    <mergeCell ref="G71:G72"/>
    <mergeCell ref="C61:C72"/>
    <mergeCell ref="P61:P72"/>
    <mergeCell ref="F77:F78"/>
    <mergeCell ref="G77:G78"/>
    <mergeCell ref="X63:X74"/>
    <mergeCell ref="D65:D66"/>
    <mergeCell ref="E65:E66"/>
    <mergeCell ref="F65:F66"/>
    <mergeCell ref="G65:G66"/>
    <mergeCell ref="U65:U66"/>
    <mergeCell ref="V65:V66"/>
    <mergeCell ref="R61:R72"/>
    <mergeCell ref="S61:S72"/>
    <mergeCell ref="Q73:Q78"/>
    <mergeCell ref="R73:R78"/>
    <mergeCell ref="S73:S78"/>
    <mergeCell ref="U73:U74"/>
    <mergeCell ref="V73:V74"/>
    <mergeCell ref="D75:D76"/>
    <mergeCell ref="E75:E76"/>
    <mergeCell ref="F75:F76"/>
    <mergeCell ref="G75:G76"/>
    <mergeCell ref="U75:U76"/>
    <mergeCell ref="U77:U78"/>
    <mergeCell ref="U61:U62"/>
    <mergeCell ref="Q79:Q80"/>
    <mergeCell ref="R79:R80"/>
    <mergeCell ref="S79:S80"/>
    <mergeCell ref="U79:U80"/>
    <mergeCell ref="V79:V80"/>
    <mergeCell ref="X79:X80"/>
    <mergeCell ref="C79:C80"/>
    <mergeCell ref="D79:D80"/>
    <mergeCell ref="E79:E80"/>
    <mergeCell ref="F79:F80"/>
    <mergeCell ref="G79:G80"/>
    <mergeCell ref="P79:P80"/>
    <mergeCell ref="W55:W80"/>
    <mergeCell ref="X55:X62"/>
    <mergeCell ref="D57:D58"/>
    <mergeCell ref="E57:E58"/>
    <mergeCell ref="F57:F58"/>
    <mergeCell ref="G57:G58"/>
    <mergeCell ref="U57:U58"/>
    <mergeCell ref="V57:V58"/>
    <mergeCell ref="V75:V76"/>
    <mergeCell ref="X75:X78"/>
    <mergeCell ref="D77:D78"/>
    <mergeCell ref="E77:E78"/>
    <mergeCell ref="X81:X86"/>
    <mergeCell ref="D83:D84"/>
    <mergeCell ref="E83:E84"/>
    <mergeCell ref="F83:F84"/>
    <mergeCell ref="G83:G84"/>
    <mergeCell ref="U83:U84"/>
    <mergeCell ref="V83:V84"/>
    <mergeCell ref="D85:D86"/>
    <mergeCell ref="P81:P116"/>
    <mergeCell ref="Q81:Q116"/>
    <mergeCell ref="R81:R116"/>
    <mergeCell ref="S81:S116"/>
    <mergeCell ref="T81:T132"/>
    <mergeCell ref="U81:U82"/>
    <mergeCell ref="U85:U86"/>
    <mergeCell ref="U91:U92"/>
    <mergeCell ref="R117:R122"/>
    <mergeCell ref="S117:S122"/>
    <mergeCell ref="D81:D82"/>
    <mergeCell ref="E81:E82"/>
    <mergeCell ref="F81:F82"/>
    <mergeCell ref="G81:G82"/>
    <mergeCell ref="E85:E86"/>
    <mergeCell ref="F85:F86"/>
    <mergeCell ref="V85:V86"/>
    <mergeCell ref="D87:D88"/>
    <mergeCell ref="E87:E88"/>
    <mergeCell ref="F87:F88"/>
    <mergeCell ref="G87:G88"/>
    <mergeCell ref="U87:U88"/>
    <mergeCell ref="V87:V88"/>
    <mergeCell ref="V81:V82"/>
    <mergeCell ref="W81:W132"/>
    <mergeCell ref="G85:G86"/>
    <mergeCell ref="G91:G92"/>
    <mergeCell ref="V91:V92"/>
    <mergeCell ref="D93:D94"/>
    <mergeCell ref="E93:E94"/>
    <mergeCell ref="F93:F94"/>
    <mergeCell ref="G93:G94"/>
    <mergeCell ref="U93:U94"/>
    <mergeCell ref="V93:V94"/>
    <mergeCell ref="V107:V108"/>
    <mergeCell ref="V117:V118"/>
    <mergeCell ref="D127:D128"/>
    <mergeCell ref="E127:E128"/>
    <mergeCell ref="F127:F128"/>
    <mergeCell ref="G127:G128"/>
    <mergeCell ref="X87:X92"/>
    <mergeCell ref="D89:D90"/>
    <mergeCell ref="E89:E90"/>
    <mergeCell ref="F89:F90"/>
    <mergeCell ref="G89:G90"/>
    <mergeCell ref="U89:U90"/>
    <mergeCell ref="V89:V90"/>
    <mergeCell ref="D91:D92"/>
    <mergeCell ref="E91:E92"/>
    <mergeCell ref="F91:F92"/>
    <mergeCell ref="X93:X100"/>
    <mergeCell ref="D95:D96"/>
    <mergeCell ref="E95:E96"/>
    <mergeCell ref="F95:F96"/>
    <mergeCell ref="G95:G96"/>
    <mergeCell ref="U95:U96"/>
    <mergeCell ref="V95:V96"/>
    <mergeCell ref="E97:E98"/>
    <mergeCell ref="F97:F98"/>
    <mergeCell ref="G97:G98"/>
    <mergeCell ref="U97:U98"/>
    <mergeCell ref="V97:V98"/>
    <mergeCell ref="D99:D100"/>
    <mergeCell ref="E99:E100"/>
    <mergeCell ref="F99:F100"/>
    <mergeCell ref="G99:G100"/>
    <mergeCell ref="U99:U100"/>
    <mergeCell ref="V99:V100"/>
    <mergeCell ref="X101:X108"/>
    <mergeCell ref="D103:D104"/>
    <mergeCell ref="E103:E104"/>
    <mergeCell ref="F103:F104"/>
    <mergeCell ref="G103:G104"/>
    <mergeCell ref="U103:U104"/>
    <mergeCell ref="V103:V104"/>
    <mergeCell ref="D105:D106"/>
    <mergeCell ref="E105:E106"/>
    <mergeCell ref="F105:F106"/>
    <mergeCell ref="D101:D102"/>
    <mergeCell ref="E101:E102"/>
    <mergeCell ref="F101:F102"/>
    <mergeCell ref="G101:G102"/>
    <mergeCell ref="U101:U102"/>
    <mergeCell ref="V101:V102"/>
    <mergeCell ref="G105:G106"/>
    <mergeCell ref="U105:U106"/>
    <mergeCell ref="V105:V106"/>
    <mergeCell ref="D107:D108"/>
    <mergeCell ref="E107:E108"/>
    <mergeCell ref="F107:F108"/>
    <mergeCell ref="G107:G108"/>
    <mergeCell ref="U107:U108"/>
    <mergeCell ref="X109:X116"/>
    <mergeCell ref="D111:D114"/>
    <mergeCell ref="E111:E114"/>
    <mergeCell ref="G111:G114"/>
    <mergeCell ref="U111:U114"/>
    <mergeCell ref="V111:V114"/>
    <mergeCell ref="D115:D116"/>
    <mergeCell ref="E115:E116"/>
    <mergeCell ref="F115:F116"/>
    <mergeCell ref="D109:D110"/>
    <mergeCell ref="E109:E110"/>
    <mergeCell ref="F109:F110"/>
    <mergeCell ref="G109:G110"/>
    <mergeCell ref="U109:U110"/>
    <mergeCell ref="V109:V110"/>
    <mergeCell ref="G115:G116"/>
    <mergeCell ref="U115:U116"/>
    <mergeCell ref="V115:V116"/>
    <mergeCell ref="C117:C122"/>
    <mergeCell ref="D117:D118"/>
    <mergeCell ref="E117:E118"/>
    <mergeCell ref="F117:F118"/>
    <mergeCell ref="G117:G118"/>
    <mergeCell ref="P117:P122"/>
    <mergeCell ref="Q117:Q122"/>
    <mergeCell ref="C81:C116"/>
    <mergeCell ref="U117:U118"/>
    <mergeCell ref="F111:F112"/>
    <mergeCell ref="F113:F114"/>
    <mergeCell ref="D97:D98"/>
    <mergeCell ref="X117:X122"/>
    <mergeCell ref="D119:D120"/>
    <mergeCell ref="E119:E120"/>
    <mergeCell ref="F119:F120"/>
    <mergeCell ref="G119:G120"/>
    <mergeCell ref="U119:U120"/>
    <mergeCell ref="V119:V120"/>
    <mergeCell ref="D121:D122"/>
    <mergeCell ref="E121:E122"/>
    <mergeCell ref="F121:F122"/>
    <mergeCell ref="G121:G122"/>
    <mergeCell ref="U121:U122"/>
    <mergeCell ref="V121:V122"/>
    <mergeCell ref="C123:C124"/>
    <mergeCell ref="D123:D124"/>
    <mergeCell ref="E123:E124"/>
    <mergeCell ref="F123:F124"/>
    <mergeCell ref="G123:G124"/>
    <mergeCell ref="X123:X132"/>
    <mergeCell ref="C125:C126"/>
    <mergeCell ref="D125:D126"/>
    <mergeCell ref="E125:E126"/>
    <mergeCell ref="F125:F126"/>
    <mergeCell ref="G125:G126"/>
    <mergeCell ref="P125:P126"/>
    <mergeCell ref="Q125:Q126"/>
    <mergeCell ref="R125:R126"/>
    <mergeCell ref="S125:S126"/>
    <mergeCell ref="P123:P124"/>
    <mergeCell ref="Q123:Q124"/>
    <mergeCell ref="R123:R124"/>
    <mergeCell ref="S123:S124"/>
    <mergeCell ref="U123:U124"/>
    <mergeCell ref="V123:V124"/>
    <mergeCell ref="U125:U126"/>
    <mergeCell ref="V125:V126"/>
    <mergeCell ref="C127:C132"/>
    <mergeCell ref="P127:P132"/>
    <mergeCell ref="Q127:Q132"/>
    <mergeCell ref="R127:R132"/>
    <mergeCell ref="E131:E132"/>
    <mergeCell ref="F131:F132"/>
    <mergeCell ref="G131:G132"/>
    <mergeCell ref="U131:U132"/>
    <mergeCell ref="V131:V132"/>
    <mergeCell ref="C133:C142"/>
    <mergeCell ref="D133:D134"/>
    <mergeCell ref="E133:E134"/>
    <mergeCell ref="F133:F134"/>
    <mergeCell ref="S127:S132"/>
    <mergeCell ref="U127:U128"/>
    <mergeCell ref="V127:V128"/>
    <mergeCell ref="D129:D130"/>
    <mergeCell ref="E129:E130"/>
    <mergeCell ref="F129:F130"/>
    <mergeCell ref="G129:G130"/>
    <mergeCell ref="U129:U130"/>
    <mergeCell ref="V129:V130"/>
    <mergeCell ref="D131:D132"/>
    <mergeCell ref="E141:E142"/>
    <mergeCell ref="F141:F142"/>
    <mergeCell ref="B81:B132"/>
    <mergeCell ref="X133:X142"/>
    <mergeCell ref="D135:D136"/>
    <mergeCell ref="E135:E136"/>
    <mergeCell ref="F135:F136"/>
    <mergeCell ref="G135:G136"/>
    <mergeCell ref="U135:U136"/>
    <mergeCell ref="V135:V136"/>
    <mergeCell ref="G133:G134"/>
    <mergeCell ref="P133:P142"/>
    <mergeCell ref="Q133:Q142"/>
    <mergeCell ref="R133:R142"/>
    <mergeCell ref="S133:S142"/>
    <mergeCell ref="T133:T142"/>
    <mergeCell ref="D137:D138"/>
    <mergeCell ref="E137:E138"/>
    <mergeCell ref="F137:F138"/>
    <mergeCell ref="G137:G138"/>
    <mergeCell ref="U137:U138"/>
    <mergeCell ref="V137:V138"/>
    <mergeCell ref="U133:U134"/>
    <mergeCell ref="V133:V134"/>
    <mergeCell ref="W133:W142"/>
    <mergeCell ref="D141:D142"/>
    <mergeCell ref="G141:G142"/>
    <mergeCell ref="U141:U142"/>
    <mergeCell ref="V141:V142"/>
    <mergeCell ref="D139:D140"/>
    <mergeCell ref="E139:E140"/>
    <mergeCell ref="F139:F140"/>
    <mergeCell ref="G139:G140"/>
    <mergeCell ref="U139:U140"/>
    <mergeCell ref="V139:V140"/>
    <mergeCell ref="B143:B152"/>
    <mergeCell ref="C143:C152"/>
    <mergeCell ref="D143:D144"/>
    <mergeCell ref="E143:E144"/>
    <mergeCell ref="F143:F144"/>
    <mergeCell ref="G143:G144"/>
    <mergeCell ref="E147:E148"/>
    <mergeCell ref="F147:F148"/>
    <mergeCell ref="G147:G148"/>
    <mergeCell ref="V143:V144"/>
    <mergeCell ref="W143:W152"/>
    <mergeCell ref="X143:X148"/>
    <mergeCell ref="D145:D146"/>
    <mergeCell ref="E145:E146"/>
    <mergeCell ref="F145:F146"/>
    <mergeCell ref="G145:G146"/>
    <mergeCell ref="U145:U146"/>
    <mergeCell ref="V145:V146"/>
    <mergeCell ref="D147:D148"/>
    <mergeCell ref="P143:P152"/>
    <mergeCell ref="Q143:Q152"/>
    <mergeCell ref="R143:R152"/>
    <mergeCell ref="S143:S152"/>
    <mergeCell ref="T143:T152"/>
    <mergeCell ref="U143:U144"/>
    <mergeCell ref="U147:U148"/>
    <mergeCell ref="L156:O156"/>
    <mergeCell ref="X149:X152"/>
    <mergeCell ref="D151:D152"/>
    <mergeCell ref="E151:E152"/>
    <mergeCell ref="F151:F152"/>
    <mergeCell ref="G151:G152"/>
    <mergeCell ref="U151:U152"/>
    <mergeCell ref="V151:V152"/>
    <mergeCell ref="V147:V148"/>
    <mergeCell ref="D149:D150"/>
    <mergeCell ref="E149:E150"/>
    <mergeCell ref="F149:F150"/>
    <mergeCell ref="G149:G150"/>
    <mergeCell ref="U149:U150"/>
    <mergeCell ref="V149:V150"/>
  </mergeCells>
  <conditionalFormatting sqref="L158:N158">
    <cfRule type="iconSet" priority="15">
      <iconSet iconSet="3Symbols">
        <cfvo type="percent" val="0"/>
        <cfvo type="percent" val="33"/>
        <cfvo type="percent" val="67"/>
      </iconSet>
    </cfRule>
  </conditionalFormatting>
  <conditionalFormatting sqref="T55">
    <cfRule type="colorScale" priority="8">
      <colorScale>
        <cfvo type="percent" val="45"/>
        <cfvo type="percent" val="85"/>
        <cfvo type="percent" val="100"/>
        <color rgb="FFF8696B"/>
        <color rgb="FFFFEB84"/>
        <color rgb="FF63BE7B"/>
      </colorScale>
    </cfRule>
    <cfRule type="colorScale" priority="9">
      <colorScale>
        <cfvo type="num" val="45"/>
        <cfvo type="num" val="85"/>
        <cfvo type="num" val="100"/>
        <color rgb="FFF8696B"/>
        <color rgb="FFFFEB84"/>
        <color rgb="FF63BE7B"/>
      </colorScale>
    </cfRule>
    <cfRule type="colorScale" priority="10">
      <colorScale>
        <cfvo type="num" val="0"/>
        <cfvo type="num" val="0"/>
        <cfvo type="num" val="85"/>
        <color rgb="FFF8696B"/>
        <color rgb="FFFFEB84"/>
        <color rgb="FF63BE7B"/>
      </colorScale>
    </cfRule>
  </conditionalFormatting>
  <conditionalFormatting sqref="V3">
    <cfRule type="iconSet" priority="7">
      <iconSet iconSet="3Symbols">
        <cfvo type="percent" val="0"/>
        <cfvo type="percent" val="33"/>
        <cfvo type="percent" val="67"/>
      </iconSet>
    </cfRule>
  </conditionalFormatting>
  <conditionalFormatting sqref="V143 V5 V7 V9 V11 V13 V15 V17 V19 V21 V23 V25 V27 V29 V31 V33 V35 V37 V39 V41 V43 V45 V47 V49 V51 V53 V55 V57 V59 V61 V63 V65 V67 V69 V71 V73 V75 V77 V79 V81 V83 V87 V89 V91 V93 V95 V97 V99 V101 V103 V105 V107 V109 V111:V113 V115 V117 V119 V121 V123 V125 V127 V129 V131 V133 V135 V137 V139 V141 V145 V147 V149 V151">
    <cfRule type="iconSet" priority="14">
      <iconSet iconSet="3Symbols">
        <cfvo type="percent" val="0"/>
        <cfvo type="percent" val="33"/>
        <cfvo type="percent" val="67"/>
      </iconSet>
    </cfRule>
  </conditionalFormatting>
  <conditionalFormatting sqref="W55">
    <cfRule type="colorScale" priority="1">
      <colorScale>
        <cfvo type="percent" val="45"/>
        <cfvo type="percent" val="85"/>
        <cfvo type="percent" val="100"/>
        <color rgb="FFF8696B"/>
        <color rgb="FFFFEB84"/>
        <color rgb="FF63BE7B"/>
      </colorScale>
    </cfRule>
    <cfRule type="colorScale" priority="2">
      <colorScale>
        <cfvo type="num" val="45"/>
        <cfvo type="num" val="85"/>
        <cfvo type="num" val="100"/>
        <color rgb="FFF8696B"/>
        <color rgb="FFFFEB84"/>
        <color rgb="FF63BE7B"/>
      </colorScale>
    </cfRule>
    <cfRule type="colorScale" priority="3">
      <colorScale>
        <cfvo type="num" val="0"/>
        <cfvo type="num" val="0"/>
        <cfvo type="num" val="85"/>
        <color rgb="FFF8696B"/>
        <color rgb="FFFFEB84"/>
        <color rgb="FF63BE7B"/>
      </colorScale>
    </cfRule>
  </conditionalFormatting>
  <conditionalFormatting sqref="W143">
    <cfRule type="colorScale" priority="4">
      <colorScale>
        <cfvo type="percent" val="45"/>
        <cfvo type="percent" val="85"/>
        <cfvo type="percent" val="100"/>
        <color rgb="FFF8696B"/>
        <color rgb="FFFFEB84"/>
        <color rgb="FF63BE7B"/>
      </colorScale>
    </cfRule>
    <cfRule type="colorScale" priority="5">
      <colorScale>
        <cfvo type="num" val="45"/>
        <cfvo type="num" val="85"/>
        <cfvo type="num" val="100"/>
        <color rgb="FFF8696B"/>
        <color rgb="FFFFEB84"/>
        <color rgb="FF63BE7B"/>
      </colorScale>
    </cfRule>
    <cfRule type="colorScale" priority="6">
      <colorScale>
        <cfvo type="num" val="0"/>
        <cfvo type="num" val="0"/>
        <cfvo type="num" val="85"/>
        <color rgb="FFF8696B"/>
        <color rgb="FFFFEB84"/>
        <color rgb="FF63BE7B"/>
      </colorScale>
    </cfRule>
  </conditionalFormatting>
  <printOptions headings="1"/>
  <pageMargins left="0.70866141732283472" right="0.70866141732283472" top="0.74803149606299213" bottom="0.74803149606299213" header="0.31496062992125984" footer="0.31496062992125984"/>
  <pageSetup paperSize="8" scale="45"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ImageCreateDate xmlns="E4F2790D-F584-4348-BAD1-0F9F53DDB9E1" xsi:nil="true"/>
    <PublishingExpirationDate xmlns="http://schemas.microsoft.com/sharepoint/v3" xsi:nil="true"/>
    <PublishingStartDate xmlns="http://schemas.microsoft.com/sharepoint/v3" xsi:nil="true"/>
    <wic_System_Copyright xmlns="http://schemas.microsoft.com/sharepoint/v3/fields"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Activo de imagen" ma:contentTypeID="0x0101009148F5A04DDD49CBA7127AADA5FB792B00AADE34325A8B49CDA8BB4DB53328F2140028C11DE46F5E6A45AD3EBEF905A2EABF" ma:contentTypeVersion="1" ma:contentTypeDescription="Cargar una imagen." ma:contentTypeScope="" ma:versionID="545559deb0268f80bf025aba818a009e">
  <xsd:schema xmlns:xsd="http://www.w3.org/2001/XMLSchema" xmlns:xs="http://www.w3.org/2001/XMLSchema" xmlns:p="http://schemas.microsoft.com/office/2006/metadata/properties" xmlns:ns1="http://schemas.microsoft.com/sharepoint/v3" xmlns:ns2="E4F2790D-F584-4348-BAD1-0F9F53DDB9E1" xmlns:ns3="http://schemas.microsoft.com/sharepoint/v3/fields" targetNamespace="http://schemas.microsoft.com/office/2006/metadata/properties" ma:root="true" ma:fieldsID="64d715bb23094330e44e19e96ba149f9" ns1:_="" ns2:_="" ns3:_="">
    <xsd:import namespace="http://schemas.microsoft.com/sharepoint/v3"/>
    <xsd:import namespace="E4F2790D-F584-4348-BAD1-0F9F53DDB9E1"/>
    <xsd:import namespace="http://schemas.microsoft.com/sharepoint/v3/fields"/>
    <xsd:element name="properties">
      <xsd:complexType>
        <xsd:sequence>
          <xsd:element name="documentManagement">
            <xsd:complexType>
              <xsd:all>
                <xsd:element ref="ns1:FileRef" minOccurs="0"/>
                <xsd:element ref="ns1:File_x0020_Type" minOccurs="0"/>
                <xsd:element ref="ns1:HTML_x0020_File_x0020_Type" minOccurs="0"/>
                <xsd:element ref="ns1:FSObjType" minOccurs="0"/>
                <xsd:element ref="ns2:ThumbnailExists" minOccurs="0"/>
                <xsd:element ref="ns2:PreviewExists" minOccurs="0"/>
                <xsd:element ref="ns2:ImageWidth" minOccurs="0"/>
                <xsd:element ref="ns2:ImageHeight" minOccurs="0"/>
                <xsd:element ref="ns2:ImageCreateDate" minOccurs="0"/>
                <xsd:element ref="ns3:wic_System_Copyright" minOccurs="0"/>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FileRef" ma:index="8" nillable="true" ma:displayName="Dirección URL" ma:hidden="true" ma:list="Docs" ma:internalName="FileRef" ma:readOnly="true" ma:showField="FullUrl">
      <xsd:simpleType>
        <xsd:restriction base="dms:Lookup"/>
      </xsd:simpleType>
    </xsd:element>
    <xsd:element name="File_x0020_Type" ma:index="9" nillable="true" ma:displayName="Tipo de archivo" ma:hidden="true" ma:internalName="File_x0020_Type" ma:readOnly="true">
      <xsd:simpleType>
        <xsd:restriction base="dms:Text"/>
      </xsd:simpleType>
    </xsd:element>
    <xsd:element name="HTML_x0020_File_x0020_Type" ma:index="10" nillable="true" ma:displayName="Tipo de archivo HTML" ma:hidden="true" ma:internalName="HTML_x0020_File_x0020_Type" ma:readOnly="true">
      <xsd:simpleType>
        <xsd:restriction base="dms:Text"/>
      </xsd:simpleType>
    </xsd:element>
    <xsd:element name="FSObjType" ma:index="11" nillable="true" ma:displayName="Tipo de elemento" ma:hidden="true" ma:list="Docs" ma:internalName="FSObjType" ma:readOnly="true" ma:showField="FSType">
      <xsd:simpleType>
        <xsd:restriction base="dms:Lookup"/>
      </xsd:simpleType>
    </xsd:element>
    <xsd:element name="PublishingStartDate" ma:index="27" nillable="true" ma:displayName="Fecha de inicio programada" ma:description="" ma:hidden="true" ma:internalName="PublishingStartDate">
      <xsd:simpleType>
        <xsd:restriction base="dms:Unknown"/>
      </xsd:simpleType>
    </xsd:element>
    <xsd:element name="PublishingExpirationDate" ma:index="28" nillable="true" ma:displayName="Fecha de finalización programada" ma:description=""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E4F2790D-F584-4348-BAD1-0F9F53DDB9E1" elementFormDefault="qualified">
    <xsd:import namespace="http://schemas.microsoft.com/office/2006/documentManagement/types"/>
    <xsd:import namespace="http://schemas.microsoft.com/office/infopath/2007/PartnerControls"/>
    <xsd:element name="ThumbnailExists" ma:index="18" nillable="true" ma:displayName="La miniatura ya existe" ma:default="FALSE" ma:hidden="true" ma:internalName="ThumbnailExists" ma:readOnly="true">
      <xsd:simpleType>
        <xsd:restriction base="dms:Boolean"/>
      </xsd:simpleType>
    </xsd:element>
    <xsd:element name="PreviewExists" ma:index="19" nillable="true" ma:displayName="La vista previa ya existe" ma:default="FALSE" ma:hidden="true" ma:internalName="PreviewExists" ma:readOnly="true">
      <xsd:simpleType>
        <xsd:restriction base="dms:Boolean"/>
      </xsd:simpleType>
    </xsd:element>
    <xsd:element name="ImageWidth" ma:index="20" nillable="true" ma:displayName="Ancho" ma:internalName="ImageWidth" ma:readOnly="true">
      <xsd:simpleType>
        <xsd:restriction base="dms:Unknown"/>
      </xsd:simpleType>
    </xsd:element>
    <xsd:element name="ImageHeight" ma:index="22" nillable="true" ma:displayName="Alto" ma:internalName="ImageHeight" ma:readOnly="true">
      <xsd:simpleType>
        <xsd:restriction base="dms:Unknown"/>
      </xsd:simpleType>
    </xsd:element>
    <xsd:element name="ImageCreateDate" ma:index="25" nillable="true" ma:displayName="Fecha de captura de la imagen" ma:format="DateTime" ma:hidden="true" ma:internalName="ImageCreate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wic_System_Copyright" ma:index="26" nillable="true" ma:displayName="Copyright" ma:internalName="wic_System_Copyright">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ma:index="24" ma:displayName="Autor"/>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ma:index="23" ma:displayName="Comentarios"/>
        <xsd:element name="keywords" minOccurs="0" maxOccurs="1" type="xsd:string" ma:index="14" ma:displayName="Palabras clave"/>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1C7B1F5-ED94-41A7-A269-DFA312D11AF1}"/>
</file>

<file path=customXml/itemProps2.xml><?xml version="1.0" encoding="utf-8"?>
<ds:datastoreItem xmlns:ds="http://schemas.openxmlformats.org/officeDocument/2006/customXml" ds:itemID="{918BF018-2E22-4DD7-ABC4-02B401A54626}"/>
</file>

<file path=customXml/itemProps3.xml><?xml version="1.0" encoding="utf-8"?>
<ds:datastoreItem xmlns:ds="http://schemas.openxmlformats.org/officeDocument/2006/customXml" ds:itemID="{0E15D651-5FF0-413C-B69F-171688B9DAB9}"/>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Cenaida Jerez Ruiz</dc:creator>
  <cp:keywords/>
  <dc:description/>
  <cp:lastModifiedBy/>
  <cp:revision/>
  <dcterms:created xsi:type="dcterms:W3CDTF">2023-05-05T20:45:15Z</dcterms:created>
  <dcterms:modified xsi:type="dcterms:W3CDTF">2023-12-27T19:06:36Z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0x0101009148F5A04DDD49CBA7127AADA5FB792B00AADE34325A8B49CDA8BB4DB53328F2140028C11DE46F5E6A45AD3EBEF905A2EABF</vt:lpwstr>
  </property>
  <property fmtid="{D5CDD505-2E9C-101B-9397-08002B2CF9AE}" pid="3" name="MediaServiceImageTags">
    <vt:lpwstr/>
  </property>
  <property fmtid="{D5CDD505-2E9C-101B-9397-08002B2CF9AE}" pid="4" name="Order">
    <vt:r8>109000</vt:r8>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