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41738069\Desktop\PAAC 2024\APROBADO EN CIGD 29 enero 2024\"/>
    </mc:Choice>
  </mc:AlternateContent>
  <xr:revisionPtr revIDLastSave="0" documentId="13_ncr:1_{4B9D3E67-293E-4572-B3A7-A5928B3E832D}" xr6:coauthVersionLast="47" xr6:coauthVersionMax="47" xr10:uidLastSave="{00000000-0000-0000-0000-000000000000}"/>
  <bookViews>
    <workbookView xWindow="-120" yWindow="-120" windowWidth="29040" windowHeight="15840" xr2:uid="{CAE3277C-AF5A-430B-87A1-2753211C1EDE}"/>
  </bookViews>
  <sheets>
    <sheet name="PAAC 2024 METAS Y ACTIV v1" sheetId="3" r:id="rId1"/>
    <sheet name="Hoja1" sheetId="4" state="hidden" r:id="rId2"/>
    <sheet name="PUBLICAR v2" sheetId="1" state="hidden" r:id="rId3"/>
  </sheets>
  <definedNames>
    <definedName name="_xlnm._FilterDatabase" localSheetId="0" hidden="1">'PAAC 2024 METAS Y ACTIV v1'!$A$4:$G$89</definedName>
    <definedName name="_xlnm._FilterDatabase" localSheetId="2" hidden="1">'PUBLICAR v2'!$A$2:$Y$163</definedName>
    <definedName name="_xlnm.Print_Titles" localSheetId="0">'PAAC 2024 METAS Y ACTIV v1'!$3:$4</definedName>
    <definedName name="_xlnm.Print_Titles" localSheetId="2">'PUBLICAR v2'!$1:$2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24" i="4"/>
  <c r="L11" i="4"/>
  <c r="L12" i="4"/>
  <c r="L13" i="4"/>
  <c r="L15" i="4"/>
  <c r="L16" i="4"/>
  <c r="L17" i="4"/>
  <c r="L18" i="4"/>
  <c r="L19" i="4"/>
  <c r="L20" i="4"/>
  <c r="L21" i="4"/>
  <c r="L22" i="4"/>
  <c r="L23" i="4"/>
  <c r="L10" i="4"/>
  <c r="P81" i="1"/>
  <c r="J171" i="1"/>
  <c r="J183" i="1"/>
  <c r="P55" i="1"/>
  <c r="J185" i="1"/>
  <c r="J188" i="1"/>
  <c r="J187" i="1"/>
  <c r="L100" i="1"/>
  <c r="L81" i="1"/>
  <c r="J175" i="1"/>
  <c r="J186" i="1"/>
  <c r="J174" i="1"/>
  <c r="P73" i="1"/>
  <c r="O64" i="1"/>
  <c r="K174" i="1"/>
  <c r="J180" i="1"/>
  <c r="L212" i="1"/>
  <c r="L211" i="1"/>
  <c r="L209" i="1"/>
  <c r="L205" i="1"/>
  <c r="L201" i="1"/>
  <c r="K208" i="1"/>
  <c r="K204" i="1"/>
  <c r="J212" i="1"/>
  <c r="J242" i="1"/>
  <c r="K211" i="1" s="1"/>
  <c r="K242" i="1"/>
  <c r="L242" i="1"/>
  <c r="K241" i="1"/>
  <c r="L241" i="1"/>
  <c r="J241" i="1"/>
  <c r="J211" i="1" s="1"/>
  <c r="J246" i="1"/>
  <c r="K246" i="1"/>
  <c r="L246" i="1"/>
  <c r="K245" i="1"/>
  <c r="L245" i="1"/>
  <c r="J245" i="1"/>
  <c r="J244" i="1"/>
  <c r="K212" i="1" s="1"/>
  <c r="K244" i="1"/>
  <c r="L244" i="1"/>
  <c r="K243" i="1"/>
  <c r="L243" i="1"/>
  <c r="J243" i="1"/>
  <c r="J240" i="1"/>
  <c r="K210" i="1" s="1"/>
  <c r="K240" i="1"/>
  <c r="L240" i="1"/>
  <c r="K239" i="1"/>
  <c r="L210" i="1" s="1"/>
  <c r="L239" i="1"/>
  <c r="J239" i="1"/>
  <c r="J210" i="1" s="1"/>
  <c r="J238" i="1"/>
  <c r="K209" i="1" s="1"/>
  <c r="K238" i="1"/>
  <c r="L238" i="1"/>
  <c r="K237" i="1"/>
  <c r="L237" i="1"/>
  <c r="J237" i="1"/>
  <c r="J209" i="1" s="1"/>
  <c r="J236" i="1"/>
  <c r="K236" i="1"/>
  <c r="L236" i="1"/>
  <c r="K235" i="1"/>
  <c r="L208" i="1" s="1"/>
  <c r="L235" i="1"/>
  <c r="J235" i="1"/>
  <c r="J208" i="1" s="1"/>
  <c r="J234" i="1"/>
  <c r="K207" i="1" s="1"/>
  <c r="K234" i="1"/>
  <c r="L234" i="1"/>
  <c r="K233" i="1"/>
  <c r="L207" i="1" s="1"/>
  <c r="L233" i="1"/>
  <c r="J233" i="1"/>
  <c r="J207" i="1" s="1"/>
  <c r="J232" i="1"/>
  <c r="K206" i="1" s="1"/>
  <c r="K232" i="1"/>
  <c r="L232" i="1"/>
  <c r="K231" i="1"/>
  <c r="L206" i="1" s="1"/>
  <c r="L231" i="1"/>
  <c r="J231" i="1"/>
  <c r="J206" i="1" s="1"/>
  <c r="J230" i="1"/>
  <c r="K205" i="1" s="1"/>
  <c r="K230" i="1"/>
  <c r="L230" i="1"/>
  <c r="K229" i="1"/>
  <c r="L229" i="1"/>
  <c r="J229" i="1"/>
  <c r="J205" i="1" s="1"/>
  <c r="J228" i="1"/>
  <c r="K228" i="1"/>
  <c r="L228" i="1"/>
  <c r="K227" i="1"/>
  <c r="L204" i="1" s="1"/>
  <c r="L227" i="1"/>
  <c r="J227" i="1"/>
  <c r="J204" i="1" s="1"/>
  <c r="J226" i="1"/>
  <c r="K203" i="1" s="1"/>
  <c r="K226" i="1"/>
  <c r="L226" i="1"/>
  <c r="K225" i="1"/>
  <c r="L203" i="1" s="1"/>
  <c r="L225" i="1"/>
  <c r="J225" i="1"/>
  <c r="J203" i="1" s="1"/>
  <c r="J224" i="1"/>
  <c r="K202" i="1" s="1"/>
  <c r="K224" i="1"/>
  <c r="L224" i="1"/>
  <c r="K223" i="1"/>
  <c r="L202" i="1" s="1"/>
  <c r="L223" i="1"/>
  <c r="J223" i="1"/>
  <c r="J202" i="1" s="1"/>
  <c r="J222" i="1"/>
  <c r="K201" i="1" s="1"/>
  <c r="K222" i="1"/>
  <c r="L222" i="1"/>
  <c r="K221" i="1"/>
  <c r="L221" i="1"/>
  <c r="J221" i="1"/>
  <c r="J201" i="1" s="1"/>
  <c r="J220" i="1"/>
  <c r="K200" i="1" s="1"/>
  <c r="K220" i="1"/>
  <c r="L220" i="1"/>
  <c r="K219" i="1"/>
  <c r="L200" i="1" s="1"/>
  <c r="L219" i="1"/>
  <c r="J219" i="1"/>
  <c r="J200" i="1" s="1"/>
  <c r="J218" i="1"/>
  <c r="K199" i="1" s="1"/>
  <c r="K218" i="1"/>
  <c r="L218" i="1"/>
  <c r="K217" i="1"/>
  <c r="L199" i="1" s="1"/>
  <c r="L217" i="1"/>
  <c r="J217" i="1"/>
  <c r="J199" i="1" s="1"/>
  <c r="J192" i="1"/>
  <c r="K177" i="1" s="1"/>
  <c r="K192" i="1"/>
  <c r="M177" i="1" s="1"/>
  <c r="L192" i="1"/>
  <c r="O177" i="1" s="1"/>
  <c r="K191" i="1"/>
  <c r="L177" i="1" s="1"/>
  <c r="L191" i="1"/>
  <c r="N177" i="1" s="1"/>
  <c r="J191" i="1"/>
  <c r="J177" i="1" s="1"/>
  <c r="J190" i="1"/>
  <c r="K176" i="1" s="1"/>
  <c r="K190" i="1"/>
  <c r="M176" i="1" s="1"/>
  <c r="L190" i="1"/>
  <c r="O176" i="1" s="1"/>
  <c r="K189" i="1"/>
  <c r="L176" i="1" s="1"/>
  <c r="L189" i="1"/>
  <c r="N176" i="1" s="1"/>
  <c r="J189" i="1"/>
  <c r="J176" i="1" s="1"/>
  <c r="K175" i="1"/>
  <c r="K188" i="1"/>
  <c r="M175" i="1" s="1"/>
  <c r="L188" i="1"/>
  <c r="O175" i="1" s="1"/>
  <c r="K187" i="1"/>
  <c r="L175" i="1" s="1"/>
  <c r="L187" i="1"/>
  <c r="N175" i="1" s="1"/>
  <c r="K186" i="1"/>
  <c r="M174" i="1" s="1"/>
  <c r="L186" i="1"/>
  <c r="O174" i="1" s="1"/>
  <c r="K185" i="1"/>
  <c r="L174" i="1" s="1"/>
  <c r="L185" i="1"/>
  <c r="N174" i="1" s="1"/>
  <c r="J184" i="1"/>
  <c r="K173" i="1" s="1"/>
  <c r="K184" i="1"/>
  <c r="M173" i="1" s="1"/>
  <c r="L184" i="1"/>
  <c r="O173" i="1" s="1"/>
  <c r="K183" i="1"/>
  <c r="L173" i="1" s="1"/>
  <c r="L183" i="1"/>
  <c r="N173" i="1" s="1"/>
  <c r="J173" i="1"/>
  <c r="J182" i="1"/>
  <c r="K172" i="1" s="1"/>
  <c r="K182" i="1"/>
  <c r="M172" i="1" s="1"/>
  <c r="L182" i="1"/>
  <c r="O172" i="1" s="1"/>
  <c r="K181" i="1"/>
  <c r="L172" i="1" s="1"/>
  <c r="L181" i="1"/>
  <c r="N172" i="1" s="1"/>
  <c r="J181" i="1"/>
  <c r="J172" i="1" s="1"/>
  <c r="K171" i="1"/>
  <c r="K180" i="1"/>
  <c r="M171" i="1" s="1"/>
  <c r="L180" i="1"/>
  <c r="O171" i="1" s="1"/>
  <c r="K179" i="1"/>
  <c r="L171" i="1" s="1"/>
  <c r="L179" i="1"/>
  <c r="N171" i="1" s="1"/>
  <c r="J179" i="1"/>
  <c r="M160" i="1"/>
  <c r="M153" i="1" s="1"/>
  <c r="L168" i="1" s="1"/>
  <c r="N160" i="1"/>
  <c r="N153" i="1" s="1"/>
  <c r="N168" i="1" s="1"/>
  <c r="M161" i="1"/>
  <c r="M154" i="1" s="1"/>
  <c r="M168" i="1" s="1"/>
  <c r="N161" i="1"/>
  <c r="L161" i="1"/>
  <c r="L154" i="1" s="1"/>
  <c r="K168" i="1" s="1"/>
  <c r="L160" i="1"/>
  <c r="L153" i="1" s="1"/>
  <c r="J168" i="1" s="1"/>
  <c r="L19" i="1"/>
  <c r="L17" i="1"/>
  <c r="L15" i="1"/>
  <c r="V5" i="1"/>
  <c r="V97" i="1"/>
  <c r="N113" i="1"/>
  <c r="M113" i="1"/>
  <c r="L113" i="1"/>
  <c r="L112" i="1"/>
  <c r="N112" i="1"/>
  <c r="M112" i="1"/>
  <c r="V75" i="1"/>
  <c r="N152" i="1"/>
  <c r="M152" i="1"/>
  <c r="L152" i="1"/>
  <c r="V151" i="1"/>
  <c r="N151" i="1"/>
  <c r="M151" i="1"/>
  <c r="L151" i="1"/>
  <c r="N150" i="1"/>
  <c r="M150" i="1"/>
  <c r="L150" i="1"/>
  <c r="V149" i="1"/>
  <c r="N149" i="1"/>
  <c r="M149" i="1"/>
  <c r="L149" i="1"/>
  <c r="N148" i="1"/>
  <c r="M148" i="1"/>
  <c r="L148" i="1"/>
  <c r="V147" i="1"/>
  <c r="N147" i="1"/>
  <c r="M147" i="1"/>
  <c r="L147" i="1"/>
  <c r="N146" i="1"/>
  <c r="M146" i="1"/>
  <c r="L146" i="1"/>
  <c r="V145" i="1"/>
  <c r="N145" i="1"/>
  <c r="M145" i="1"/>
  <c r="L145" i="1"/>
  <c r="N144" i="1"/>
  <c r="M144" i="1"/>
  <c r="L144" i="1"/>
  <c r="V143" i="1"/>
  <c r="N143" i="1"/>
  <c r="M143" i="1"/>
  <c r="L143" i="1"/>
  <c r="N142" i="1"/>
  <c r="M142" i="1"/>
  <c r="L142" i="1"/>
  <c r="V141" i="1"/>
  <c r="N141" i="1"/>
  <c r="M141" i="1"/>
  <c r="L141" i="1"/>
  <c r="N140" i="1"/>
  <c r="M140" i="1"/>
  <c r="L140" i="1"/>
  <c r="V139" i="1"/>
  <c r="N139" i="1"/>
  <c r="M139" i="1"/>
  <c r="L139" i="1"/>
  <c r="N138" i="1"/>
  <c r="M138" i="1"/>
  <c r="L138" i="1"/>
  <c r="V137" i="1"/>
  <c r="N137" i="1"/>
  <c r="M137" i="1"/>
  <c r="L137" i="1"/>
  <c r="N136" i="1"/>
  <c r="M136" i="1"/>
  <c r="L136" i="1"/>
  <c r="V135" i="1"/>
  <c r="N135" i="1"/>
  <c r="M135" i="1"/>
  <c r="L135" i="1"/>
  <c r="N134" i="1"/>
  <c r="M134" i="1"/>
  <c r="L134" i="1"/>
  <c r="V133" i="1"/>
  <c r="N133" i="1"/>
  <c r="M133" i="1"/>
  <c r="L133" i="1"/>
  <c r="N132" i="1"/>
  <c r="M132" i="1"/>
  <c r="L132" i="1"/>
  <c r="V131" i="1"/>
  <c r="N131" i="1"/>
  <c r="M131" i="1"/>
  <c r="L131" i="1"/>
  <c r="N130" i="1"/>
  <c r="M130" i="1"/>
  <c r="L130" i="1"/>
  <c r="V129" i="1"/>
  <c r="N129" i="1"/>
  <c r="M129" i="1"/>
  <c r="L129" i="1"/>
  <c r="N128" i="1"/>
  <c r="M128" i="1"/>
  <c r="L128" i="1"/>
  <c r="V127" i="1"/>
  <c r="N127" i="1"/>
  <c r="M127" i="1"/>
  <c r="L127" i="1"/>
  <c r="N126" i="1"/>
  <c r="R125" i="1" s="1"/>
  <c r="M126" i="1"/>
  <c r="Q125" i="1" s="1"/>
  <c r="L126" i="1"/>
  <c r="V125" i="1"/>
  <c r="N125" i="1"/>
  <c r="M125" i="1"/>
  <c r="L125" i="1"/>
  <c r="N124" i="1"/>
  <c r="R123" i="1" s="1"/>
  <c r="M124" i="1"/>
  <c r="Q123" i="1" s="1"/>
  <c r="L124" i="1"/>
  <c r="P123" i="1" s="1"/>
  <c r="V123" i="1"/>
  <c r="N123" i="1"/>
  <c r="M123" i="1"/>
  <c r="L123" i="1"/>
  <c r="N122" i="1"/>
  <c r="M122" i="1"/>
  <c r="L122" i="1"/>
  <c r="V121" i="1"/>
  <c r="N121" i="1"/>
  <c r="M121" i="1"/>
  <c r="L121" i="1"/>
  <c r="N120" i="1"/>
  <c r="M120" i="1"/>
  <c r="L120" i="1"/>
  <c r="V119" i="1"/>
  <c r="N119" i="1"/>
  <c r="M119" i="1"/>
  <c r="L119" i="1"/>
  <c r="N118" i="1"/>
  <c r="M118" i="1"/>
  <c r="L118" i="1"/>
  <c r="V117" i="1"/>
  <c r="N117" i="1"/>
  <c r="M117" i="1"/>
  <c r="L117" i="1"/>
  <c r="N116" i="1"/>
  <c r="M116" i="1"/>
  <c r="L116" i="1"/>
  <c r="V115" i="1"/>
  <c r="N115" i="1"/>
  <c r="M115" i="1"/>
  <c r="L115" i="1"/>
  <c r="N114" i="1"/>
  <c r="M114" i="1"/>
  <c r="L114" i="1"/>
  <c r="V111" i="1"/>
  <c r="N111" i="1"/>
  <c r="M111" i="1"/>
  <c r="L111" i="1"/>
  <c r="N110" i="1"/>
  <c r="M110" i="1"/>
  <c r="L110" i="1"/>
  <c r="V109" i="1"/>
  <c r="N109" i="1"/>
  <c r="M109" i="1"/>
  <c r="L109" i="1"/>
  <c r="N108" i="1"/>
  <c r="M108" i="1"/>
  <c r="L108" i="1"/>
  <c r="V107" i="1"/>
  <c r="N107" i="1"/>
  <c r="M107" i="1"/>
  <c r="L107" i="1"/>
  <c r="N106" i="1"/>
  <c r="M106" i="1"/>
  <c r="L106" i="1"/>
  <c r="V105" i="1"/>
  <c r="N105" i="1"/>
  <c r="M105" i="1"/>
  <c r="L105" i="1"/>
  <c r="N104" i="1"/>
  <c r="M104" i="1"/>
  <c r="L104" i="1"/>
  <c r="V103" i="1"/>
  <c r="N103" i="1"/>
  <c r="M103" i="1"/>
  <c r="L103" i="1"/>
  <c r="N102" i="1"/>
  <c r="M102" i="1"/>
  <c r="L102" i="1"/>
  <c r="V101" i="1"/>
  <c r="N101" i="1"/>
  <c r="M101" i="1"/>
  <c r="L101" i="1"/>
  <c r="N100" i="1"/>
  <c r="M100" i="1"/>
  <c r="V99" i="1"/>
  <c r="N99" i="1"/>
  <c r="M99" i="1"/>
  <c r="L99" i="1"/>
  <c r="N98" i="1"/>
  <c r="M98" i="1"/>
  <c r="L98" i="1"/>
  <c r="N97" i="1"/>
  <c r="M97" i="1"/>
  <c r="L97" i="1"/>
  <c r="N96" i="1"/>
  <c r="M96" i="1"/>
  <c r="L96" i="1"/>
  <c r="V95" i="1"/>
  <c r="N95" i="1"/>
  <c r="M95" i="1"/>
  <c r="L95" i="1"/>
  <c r="N94" i="1"/>
  <c r="M94" i="1"/>
  <c r="L94" i="1"/>
  <c r="V93" i="1"/>
  <c r="N93" i="1"/>
  <c r="M93" i="1"/>
  <c r="L93" i="1"/>
  <c r="N92" i="1"/>
  <c r="M92" i="1"/>
  <c r="L92" i="1"/>
  <c r="V91" i="1"/>
  <c r="N91" i="1"/>
  <c r="M91" i="1"/>
  <c r="L91" i="1"/>
  <c r="N90" i="1"/>
  <c r="M90" i="1"/>
  <c r="L90" i="1"/>
  <c r="V89" i="1"/>
  <c r="N89" i="1"/>
  <c r="M89" i="1"/>
  <c r="L89" i="1"/>
  <c r="N88" i="1"/>
  <c r="M88" i="1"/>
  <c r="L88" i="1"/>
  <c r="V87" i="1"/>
  <c r="N87" i="1"/>
  <c r="M87" i="1"/>
  <c r="L87" i="1"/>
  <c r="N86" i="1"/>
  <c r="M86" i="1"/>
  <c r="L86" i="1"/>
  <c r="N85" i="1"/>
  <c r="M85" i="1"/>
  <c r="L85" i="1"/>
  <c r="N84" i="1"/>
  <c r="M84" i="1"/>
  <c r="L84" i="1"/>
  <c r="V83" i="1"/>
  <c r="N83" i="1"/>
  <c r="M83" i="1"/>
  <c r="L83" i="1"/>
  <c r="N82" i="1"/>
  <c r="M82" i="1"/>
  <c r="L82" i="1"/>
  <c r="V81" i="1"/>
  <c r="N81" i="1"/>
  <c r="M81" i="1"/>
  <c r="N80" i="1"/>
  <c r="R79" i="1" s="1"/>
  <c r="M80" i="1"/>
  <c r="L80" i="1"/>
  <c r="P79" i="1" s="1"/>
  <c r="V79" i="1"/>
  <c r="N79" i="1"/>
  <c r="M79" i="1"/>
  <c r="L79" i="1"/>
  <c r="N78" i="1"/>
  <c r="M78" i="1"/>
  <c r="L78" i="1"/>
  <c r="V77" i="1"/>
  <c r="N77" i="1"/>
  <c r="M77" i="1"/>
  <c r="L77" i="1"/>
  <c r="N76" i="1"/>
  <c r="M76" i="1"/>
  <c r="L76" i="1"/>
  <c r="N75" i="1"/>
  <c r="M75" i="1"/>
  <c r="L75" i="1"/>
  <c r="N74" i="1"/>
  <c r="M74" i="1"/>
  <c r="L74" i="1"/>
  <c r="V73" i="1"/>
  <c r="N73" i="1"/>
  <c r="M73" i="1"/>
  <c r="L73" i="1"/>
  <c r="N72" i="1"/>
  <c r="M72" i="1"/>
  <c r="L72" i="1"/>
  <c r="V71" i="1"/>
  <c r="N71" i="1"/>
  <c r="M71" i="1"/>
  <c r="L71" i="1"/>
  <c r="N70" i="1"/>
  <c r="M70" i="1"/>
  <c r="L70" i="1"/>
  <c r="V69" i="1"/>
  <c r="N69" i="1"/>
  <c r="M69" i="1"/>
  <c r="L69" i="1"/>
  <c r="N68" i="1"/>
  <c r="M68" i="1"/>
  <c r="L68" i="1"/>
  <c r="V67" i="1"/>
  <c r="N67" i="1"/>
  <c r="M67" i="1"/>
  <c r="L67" i="1"/>
  <c r="N66" i="1"/>
  <c r="M66" i="1"/>
  <c r="L66" i="1"/>
  <c r="V65" i="1"/>
  <c r="N65" i="1"/>
  <c r="M65" i="1"/>
  <c r="L65" i="1"/>
  <c r="N64" i="1"/>
  <c r="M64" i="1"/>
  <c r="L64" i="1"/>
  <c r="V63" i="1"/>
  <c r="N63" i="1"/>
  <c r="M63" i="1"/>
  <c r="L63" i="1"/>
  <c r="N62" i="1"/>
  <c r="M62" i="1"/>
  <c r="L62" i="1"/>
  <c r="V61" i="1"/>
  <c r="N61" i="1"/>
  <c r="M61" i="1"/>
  <c r="L61" i="1"/>
  <c r="N60" i="1"/>
  <c r="M60" i="1"/>
  <c r="L60" i="1"/>
  <c r="V59" i="1"/>
  <c r="N59" i="1"/>
  <c r="M59" i="1"/>
  <c r="L59" i="1"/>
  <c r="N58" i="1"/>
  <c r="M58" i="1"/>
  <c r="L58" i="1"/>
  <c r="V57" i="1"/>
  <c r="N57" i="1"/>
  <c r="M57" i="1"/>
  <c r="L57" i="1"/>
  <c r="N56" i="1"/>
  <c r="M56" i="1"/>
  <c r="L56" i="1"/>
  <c r="W55" i="1"/>
  <c r="V55" i="1"/>
  <c r="N55" i="1"/>
  <c r="M55" i="1"/>
  <c r="L55" i="1"/>
  <c r="N54" i="1"/>
  <c r="M54" i="1"/>
  <c r="L54" i="1"/>
  <c r="V53" i="1"/>
  <c r="N53" i="1"/>
  <c r="M53" i="1"/>
  <c r="L53" i="1"/>
  <c r="N52" i="1"/>
  <c r="M52" i="1"/>
  <c r="L52" i="1"/>
  <c r="V51" i="1"/>
  <c r="N51" i="1"/>
  <c r="M51" i="1"/>
  <c r="L51" i="1"/>
  <c r="N50" i="1"/>
  <c r="M50" i="1"/>
  <c r="L50" i="1"/>
  <c r="V49" i="1"/>
  <c r="N49" i="1"/>
  <c r="M49" i="1"/>
  <c r="L49" i="1"/>
  <c r="N48" i="1"/>
  <c r="M48" i="1"/>
  <c r="L48" i="1"/>
  <c r="V47" i="1"/>
  <c r="N47" i="1"/>
  <c r="M47" i="1"/>
  <c r="L47" i="1"/>
  <c r="N46" i="1"/>
  <c r="M46" i="1"/>
  <c r="L46" i="1"/>
  <c r="V45" i="1"/>
  <c r="N45" i="1"/>
  <c r="M45" i="1"/>
  <c r="L45" i="1"/>
  <c r="N44" i="1"/>
  <c r="M44" i="1"/>
  <c r="L44" i="1"/>
  <c r="V43" i="1"/>
  <c r="N43" i="1"/>
  <c r="M43" i="1"/>
  <c r="L43" i="1"/>
  <c r="N42" i="1"/>
  <c r="M42" i="1"/>
  <c r="L42" i="1"/>
  <c r="V41" i="1"/>
  <c r="N41" i="1"/>
  <c r="M41" i="1"/>
  <c r="L41" i="1"/>
  <c r="N40" i="1"/>
  <c r="M40" i="1"/>
  <c r="L40" i="1"/>
  <c r="V39" i="1"/>
  <c r="N39" i="1"/>
  <c r="M39" i="1"/>
  <c r="L39" i="1"/>
  <c r="N38" i="1"/>
  <c r="M38" i="1"/>
  <c r="L38" i="1"/>
  <c r="V37" i="1"/>
  <c r="N37" i="1"/>
  <c r="M37" i="1"/>
  <c r="L37" i="1"/>
  <c r="N36" i="1"/>
  <c r="M36" i="1"/>
  <c r="L36" i="1"/>
  <c r="V35" i="1"/>
  <c r="N35" i="1"/>
  <c r="M35" i="1"/>
  <c r="L35" i="1"/>
  <c r="N34" i="1"/>
  <c r="M34" i="1"/>
  <c r="L34" i="1"/>
  <c r="V33" i="1"/>
  <c r="N33" i="1"/>
  <c r="M33" i="1"/>
  <c r="L33" i="1"/>
  <c r="N32" i="1"/>
  <c r="M32" i="1"/>
  <c r="L32" i="1"/>
  <c r="V31" i="1"/>
  <c r="N31" i="1"/>
  <c r="M31" i="1"/>
  <c r="L31" i="1"/>
  <c r="N30" i="1"/>
  <c r="M30" i="1"/>
  <c r="L30" i="1"/>
  <c r="V29" i="1"/>
  <c r="N29" i="1"/>
  <c r="M29" i="1"/>
  <c r="L29" i="1"/>
  <c r="N28" i="1"/>
  <c r="M28" i="1"/>
  <c r="L28" i="1"/>
  <c r="V27" i="1"/>
  <c r="N27" i="1"/>
  <c r="M27" i="1"/>
  <c r="L27" i="1"/>
  <c r="N26" i="1"/>
  <c r="M26" i="1"/>
  <c r="L26" i="1"/>
  <c r="V25" i="1"/>
  <c r="N25" i="1"/>
  <c r="M25" i="1"/>
  <c r="L25" i="1"/>
  <c r="N24" i="1"/>
  <c r="M24" i="1"/>
  <c r="L24" i="1"/>
  <c r="V23" i="1"/>
  <c r="N23" i="1"/>
  <c r="M23" i="1"/>
  <c r="L23" i="1"/>
  <c r="N22" i="1"/>
  <c r="M22" i="1"/>
  <c r="L22" i="1"/>
  <c r="V21" i="1"/>
  <c r="N21" i="1"/>
  <c r="M21" i="1"/>
  <c r="L21" i="1"/>
  <c r="N20" i="1"/>
  <c r="M20" i="1"/>
  <c r="L20" i="1"/>
  <c r="V19" i="1"/>
  <c r="N19" i="1"/>
  <c r="M19" i="1"/>
  <c r="N18" i="1"/>
  <c r="M18" i="1"/>
  <c r="L18" i="1"/>
  <c r="V17" i="1"/>
  <c r="N17" i="1"/>
  <c r="M17" i="1"/>
  <c r="N16" i="1"/>
  <c r="M16" i="1"/>
  <c r="L16" i="1"/>
  <c r="V15" i="1"/>
  <c r="N15" i="1"/>
  <c r="M15" i="1"/>
  <c r="N14" i="1"/>
  <c r="M14" i="1"/>
  <c r="L14" i="1"/>
  <c r="V13" i="1"/>
  <c r="N13" i="1"/>
  <c r="M13" i="1"/>
  <c r="L13" i="1"/>
  <c r="N12" i="1"/>
  <c r="M12" i="1"/>
  <c r="L12" i="1"/>
  <c r="V11" i="1"/>
  <c r="N11" i="1"/>
  <c r="M11" i="1"/>
  <c r="L11" i="1"/>
  <c r="N10" i="1"/>
  <c r="M10" i="1"/>
  <c r="L10" i="1"/>
  <c r="V9" i="1"/>
  <c r="N9" i="1"/>
  <c r="M9" i="1"/>
  <c r="L9" i="1"/>
  <c r="N8" i="1"/>
  <c r="M8" i="1"/>
  <c r="L8" i="1"/>
  <c r="V7" i="1"/>
  <c r="N7" i="1"/>
  <c r="M7" i="1"/>
  <c r="L7" i="1"/>
  <c r="N6" i="1"/>
  <c r="M6" i="1"/>
  <c r="L6" i="1"/>
  <c r="N5" i="1"/>
  <c r="M5" i="1"/>
  <c r="L5" i="1"/>
  <c r="N4" i="1"/>
  <c r="M4" i="1"/>
  <c r="L4" i="1"/>
  <c r="V3" i="1"/>
  <c r="N3" i="1"/>
  <c r="M3" i="1"/>
  <c r="L3" i="1"/>
  <c r="O113" i="1" l="1"/>
  <c r="O112" i="1"/>
  <c r="R7" i="1"/>
  <c r="O9" i="1"/>
  <c r="O10" i="1"/>
  <c r="Q5" i="1"/>
  <c r="O103" i="1"/>
  <c r="O104" i="1"/>
  <c r="O121" i="1"/>
  <c r="L163" i="1"/>
  <c r="L157" i="1" s="1"/>
  <c r="L158" i="1" s="1"/>
  <c r="R3" i="1"/>
  <c r="P17" i="1"/>
  <c r="O96" i="1"/>
  <c r="O147" i="1"/>
  <c r="O148" i="1"/>
  <c r="O107" i="1"/>
  <c r="O108" i="1"/>
  <c r="O132" i="1"/>
  <c r="Q133" i="1"/>
  <c r="Q160" i="1"/>
  <c r="P161" i="1"/>
  <c r="O61" i="1"/>
  <c r="O62" i="1"/>
  <c r="O23" i="1"/>
  <c r="P160" i="1"/>
  <c r="Q53" i="1"/>
  <c r="O105" i="1"/>
  <c r="Q117" i="1"/>
  <c r="O129" i="1"/>
  <c r="O138" i="1"/>
  <c r="O11" i="1"/>
  <c r="O22" i="1"/>
  <c r="O152" i="1"/>
  <c r="O63" i="1"/>
  <c r="O78" i="1"/>
  <c r="O93" i="1"/>
  <c r="O94" i="1"/>
  <c r="O119" i="1"/>
  <c r="O120" i="1"/>
  <c r="O149" i="1"/>
  <c r="O160" i="1"/>
  <c r="O153" i="1" s="1"/>
  <c r="P53" i="1"/>
  <c r="O161" i="1"/>
  <c r="R53" i="1"/>
  <c r="Q161" i="1"/>
  <c r="Q7" i="1"/>
  <c r="R11" i="1"/>
  <c r="O19" i="1"/>
  <c r="R21" i="1"/>
  <c r="O52" i="1"/>
  <c r="O53" i="1"/>
  <c r="O56" i="1"/>
  <c r="O57" i="1"/>
  <c r="O75" i="1"/>
  <c r="O88" i="1"/>
  <c r="O89" i="1"/>
  <c r="O143" i="1"/>
  <c r="P43" i="1"/>
  <c r="R5" i="1"/>
  <c r="O18" i="1"/>
  <c r="O58" i="1"/>
  <c r="O73" i="1"/>
  <c r="O83" i="1"/>
  <c r="O142" i="1"/>
  <c r="O7" i="1"/>
  <c r="O8" i="1"/>
  <c r="O17" i="1"/>
  <c r="O37" i="1"/>
  <c r="O43" i="1"/>
  <c r="O45" i="1"/>
  <c r="Q43" i="1"/>
  <c r="O60" i="1"/>
  <c r="R61" i="1"/>
  <c r="O81" i="1"/>
  <c r="O87" i="1"/>
  <c r="O92" i="1"/>
  <c r="O128" i="1"/>
  <c r="O135" i="1"/>
  <c r="O15" i="1"/>
  <c r="O16" i="1"/>
  <c r="O26" i="1"/>
  <c r="Q21" i="1"/>
  <c r="R29" i="1"/>
  <c r="O34" i="1"/>
  <c r="O36" i="1"/>
  <c r="O44" i="1"/>
  <c r="O65" i="1"/>
  <c r="O80" i="1"/>
  <c r="O97" i="1"/>
  <c r="O109" i="1"/>
  <c r="O110" i="1"/>
  <c r="O115" i="1"/>
  <c r="S123" i="1"/>
  <c r="O134" i="1"/>
  <c r="O150" i="1"/>
  <c r="Q79" i="1"/>
  <c r="S79" i="1" s="1"/>
  <c r="O47" i="1"/>
  <c r="O68" i="1"/>
  <c r="O72" i="1"/>
  <c r="O74" i="1"/>
  <c r="O114" i="1"/>
  <c r="M157" i="1"/>
  <c r="Q3" i="1"/>
  <c r="O12" i="1"/>
  <c r="O21" i="1"/>
  <c r="O25" i="1"/>
  <c r="Q29" i="1"/>
  <c r="O38" i="1"/>
  <c r="O42" i="1"/>
  <c r="O46" i="1"/>
  <c r="O49" i="1"/>
  <c r="O50" i="1"/>
  <c r="O55" i="1"/>
  <c r="Q55" i="1"/>
  <c r="O67" i="1"/>
  <c r="O71" i="1"/>
  <c r="O77" i="1"/>
  <c r="R81" i="1"/>
  <c r="O85" i="1"/>
  <c r="O86" i="1"/>
  <c r="O91" i="1"/>
  <c r="O101" i="1"/>
  <c r="O102" i="1"/>
  <c r="O116" i="1"/>
  <c r="O125" i="1"/>
  <c r="P127" i="1"/>
  <c r="O131" i="1"/>
  <c r="O137" i="1"/>
  <c r="O141" i="1"/>
  <c r="O145" i="1"/>
  <c r="O39" i="1"/>
  <c r="Q127" i="1"/>
  <c r="R143" i="1"/>
  <c r="O5" i="1"/>
  <c r="Q17" i="1"/>
  <c r="O24" i="1"/>
  <c r="O27" i="1"/>
  <c r="O28" i="1"/>
  <c r="O31" i="1"/>
  <c r="O35" i="1"/>
  <c r="P29" i="1"/>
  <c r="O48" i="1"/>
  <c r="O59" i="1"/>
  <c r="O66" i="1"/>
  <c r="O70" i="1"/>
  <c r="O84" i="1"/>
  <c r="O95" i="1"/>
  <c r="O99" i="1"/>
  <c r="O100" i="1"/>
  <c r="O111" i="1"/>
  <c r="O123" i="1"/>
  <c r="O124" i="1"/>
  <c r="O127" i="1"/>
  <c r="O133" i="1"/>
  <c r="O139" i="1"/>
  <c r="O140" i="1"/>
  <c r="O144" i="1"/>
  <c r="O151" i="1"/>
  <c r="P3" i="1"/>
  <c r="O118" i="1"/>
  <c r="P117" i="1"/>
  <c r="N163" i="1"/>
  <c r="N154" i="1"/>
  <c r="P7" i="1"/>
  <c r="Q11" i="1"/>
  <c r="O30" i="1"/>
  <c r="P61" i="1"/>
  <c r="R127" i="1"/>
  <c r="O130" i="1"/>
  <c r="O136" i="1"/>
  <c r="R133" i="1"/>
  <c r="O146" i="1"/>
  <c r="P143" i="1"/>
  <c r="O20" i="1"/>
  <c r="O33" i="1"/>
  <c r="O41" i="1"/>
  <c r="O54" i="1"/>
  <c r="O76" i="1"/>
  <c r="Q73" i="1"/>
  <c r="O98" i="1"/>
  <c r="O106" i="1"/>
  <c r="O122" i="1"/>
  <c r="R117" i="1"/>
  <c r="O126" i="1"/>
  <c r="P125" i="1"/>
  <c r="S125" i="1" s="1"/>
  <c r="P133" i="1"/>
  <c r="O4" i="1"/>
  <c r="O6" i="1"/>
  <c r="O13" i="1"/>
  <c r="O14" i="1"/>
  <c r="R17" i="1"/>
  <c r="P21" i="1"/>
  <c r="O29" i="1"/>
  <c r="O32" i="1"/>
  <c r="O40" i="1"/>
  <c r="R43" i="1"/>
  <c r="O51" i="1"/>
  <c r="R55" i="1"/>
  <c r="Q61" i="1"/>
  <c r="O69" i="1"/>
  <c r="R73" i="1"/>
  <c r="O79" i="1"/>
  <c r="O82" i="1"/>
  <c r="Q81" i="1"/>
  <c r="O90" i="1"/>
  <c r="O117" i="1"/>
  <c r="Q143" i="1"/>
  <c r="M163" i="1"/>
  <c r="O3" i="1"/>
  <c r="P11" i="1"/>
  <c r="S3" i="1" l="1"/>
  <c r="N157" i="1"/>
  <c r="O168" i="1"/>
  <c r="S43" i="1"/>
  <c r="S7" i="1"/>
  <c r="S53" i="1"/>
  <c r="Q163" i="1"/>
  <c r="S21" i="1"/>
  <c r="T21" i="1" s="1"/>
  <c r="S11" i="1"/>
  <c r="S55" i="1"/>
  <c r="S81" i="1"/>
  <c r="S127" i="1"/>
  <c r="S29" i="1"/>
  <c r="S17" i="1"/>
  <c r="S73" i="1"/>
  <c r="R161" i="1"/>
  <c r="O154" i="1"/>
  <c r="O157" i="1" s="1"/>
  <c r="O158" i="1" s="1"/>
  <c r="O163" i="1"/>
  <c r="S61" i="1"/>
  <c r="P163" i="1"/>
  <c r="S117" i="1"/>
  <c r="R160" i="1"/>
  <c r="S133" i="1"/>
  <c r="T133" i="1" s="1"/>
  <c r="S143" i="1"/>
  <c r="T143" i="1" s="1"/>
  <c r="T3" i="1" l="1"/>
  <c r="T29" i="1"/>
  <c r="T55" i="1"/>
  <c r="T81" i="1"/>
  <c r="R163" i="1"/>
</calcChain>
</file>

<file path=xl/sharedStrings.xml><?xml version="1.0" encoding="utf-8"?>
<sst xmlns="http://schemas.openxmlformats.org/spreadsheetml/2006/main" count="621" uniqueCount="349">
  <si>
    <t>PLAN ANTICORRUPCION Y ATENCION AL CIUDADANO 2024 V1</t>
  </si>
  <si>
    <t>Políticas MiPG Decreto 1499 Sept 2017 y Decreto 612 de 2018</t>
  </si>
  <si>
    <t>COMPONENTE</t>
  </si>
  <si>
    <t>META 2024</t>
  </si>
  <si>
    <t>No. META 2024</t>
  </si>
  <si>
    <t>ACTIVIDADES PROPUESTAS</t>
  </si>
  <si>
    <t>RESPONSABLE Y APOYO DEL LIDER</t>
  </si>
  <si>
    <t xml:space="preserve">OBSERVACIONES </t>
  </si>
  <si>
    <t xml:space="preserve">Componente 1: GESTION DEL RIESGO DE CORRUPCION - MAPA DE RIESGOS DE CORRUPCION </t>
  </si>
  <si>
    <t>Gestionar los Riesgos</t>
  </si>
  <si>
    <t>Divulgar y capacitar a los servidores públicos y contratistas de la entidad, sobre la nueva versión de la Política de Administración de Riesgos</t>
  </si>
  <si>
    <t>Grupo de Innovacion Organizacional</t>
  </si>
  <si>
    <t xml:space="preserve">Publicar el Mapa de Riesgo de Corrupcion2024 </t>
  </si>
  <si>
    <t>Realizar mesas de trabajo para la revisión y/o actualización del Mapa de Riesgo de Operación de los procesos  aprobados en el Sistema de Gestión.</t>
  </si>
  <si>
    <t>Publicar en la página web de la entidad y en Isolución el Mapa de Riesgos de corrupción 2025 en construcción, para que los ciudadanos participen con sugerencias, observaciones y/o aportes.</t>
  </si>
  <si>
    <t>Monitorear y revisar cuatrimestralmente el Mapa de Riesgos  de Corrupción y de Operacion de los procesos</t>
  </si>
  <si>
    <t>Realizar cuatrimestralmente actividades de capacitación  enfocadas en gestión del riesgo a los líderes y gestores de proceso</t>
  </si>
  <si>
    <t>Construir  Mapa de Aseguramiento Institucional</t>
  </si>
  <si>
    <t>Coordinar con la segunda linea de defensa, la identificacion y mejora del Mapa de Aseguramiento Institucional</t>
  </si>
  <si>
    <t>Oficina Conrol Interno
 (todas las areas)</t>
  </si>
  <si>
    <t>Registrar los riesgos y controles de la segunda  linea de defensa, de los procesos  de contratacion, financiero y de autoridad.</t>
  </si>
  <si>
    <t> </t>
  </si>
  <si>
    <t xml:space="preserve">COMPONENTE 2 : RACIONALIZACIÓN DE TRAMITES : - </t>
  </si>
  <si>
    <t xml:space="preserve">Gestionar la simplificación, racionalización o estandarización de tramites </t>
  </si>
  <si>
    <t>Racionalizar los tramites : Certificado de aeronavegabilidad, Certificado de aeronavegabilidad para exportación y Permiso especial de vuelo.</t>
  </si>
  <si>
    <t>Acompañar y asesorar a los equipos de trabajo en la simplificacion, racionalización o estandarizacion de los tramites</t>
  </si>
  <si>
    <t>Presentar 3 informes</t>
  </si>
  <si>
    <t>Asesorar y Acompañar  la simplicaficacion, racionalizacion o estandarizacion de tramites seleccionados.</t>
  </si>
  <si>
    <t>Presentar informes de seguimiento cuatrimestral a los avances en la racionalización de tramites identificados</t>
  </si>
  <si>
    <t>Oficina Control Interno</t>
  </si>
  <si>
    <t xml:space="preserve">COMPONENTE 3 : RENDICION DE CUENTAS </t>
  </si>
  <si>
    <t>Facilitar la interacción con la ciudadanía y retroalimentación a la misma sobre la gestión pública de la AEROCIVIL</t>
  </si>
  <si>
    <t>Revisar y actuallizar la documentacion  de Rendicion de Cuentas (Documentos y formatos)registrada en el SGC.</t>
  </si>
  <si>
    <t>Oficina Asesora de Planeacion</t>
  </si>
  <si>
    <t xml:space="preserve">Formular la Estrategia anual de Rendición de Cuentas 2024-2026. </t>
  </si>
  <si>
    <t>Oficina Asesora de Planeación</t>
  </si>
  <si>
    <t xml:space="preserve">Promover la participación ciudadana.mediante la puiblicación de eventos en el calendario en la pagina web y presentar informe de seguimiento cuatrimestral 
</t>
  </si>
  <si>
    <t>Oficina Asesora de Comunicaciones y Relacionamiento Institucional</t>
  </si>
  <si>
    <t>Planificar Audiencia Publica de Rendicion de Cuentas 2024</t>
  </si>
  <si>
    <t>Identificar y consolidar informacion de espacios de participacion ciudadana y de  dialogo institucional</t>
  </si>
  <si>
    <t>Oficina de Comunicaciones y  Relacionamiento Institucional</t>
  </si>
  <si>
    <t xml:space="preserve"> </t>
  </si>
  <si>
    <t xml:space="preserve">Presentar Informe de seguimiento cuatrimestral a la implementación de  espacios de participación ciudadana y publicar en la web los resultados </t>
  </si>
  <si>
    <t xml:space="preserve">Oficina Control Interno </t>
  </si>
  <si>
    <t>Presentar Informe de evaluación del proceso de Audiencia Pública de Cuentas 2024 de conformidad con lo establecido en el Manual Único de Rendición de Cuentas - MURC- DAFP</t>
  </si>
  <si>
    <r>
      <rPr>
        <b/>
        <sz val="11"/>
        <color rgb="FF000000"/>
        <rFont val="Aptos Estrechos"/>
      </rPr>
      <t>COMPONENTE 4 : ATENCION</t>
    </r>
    <r>
      <rPr>
        <sz val="11"/>
        <color rgb="FF000000"/>
        <rFont val="Aptos Estrechos"/>
      </rPr>
      <t xml:space="preserve"> AL </t>
    </r>
    <r>
      <rPr>
        <b/>
        <sz val="11"/>
        <color rgb="FF000000"/>
        <rFont val="Aptos Estrechos"/>
      </rPr>
      <t xml:space="preserve">CIUDADANO </t>
    </r>
  </si>
  <si>
    <t>Garantizar la calidad y el acceso a los trámites y servicios que ofrecen de la entidad, mejorar la relación con el ciudadano y fortalecer los canales de comunicación.</t>
  </si>
  <si>
    <t>Revisar  el  Acceso efectivo, oportuno y de calidad de los ciudadanos a sus derechos en el relacionamiento con el Estado (entidad)</t>
  </si>
  <si>
    <t>Grupo Relacion Estado Ciudadano</t>
  </si>
  <si>
    <t xml:space="preserve">Desarrollar en el  SGDEA  la  realizacion de las acciones necesarias para  que el ciudadano pueda realizar la consulta y radicación de las PQRSD  </t>
  </si>
  <si>
    <t>Grupo Gestion Documental</t>
  </si>
  <si>
    <t>Realizar tres (3) talleres de capacitacion al personal que presta al servicio al ciudadano y tres (3)  ejercicios de sensibilizacion   a los servidores publicos. Temas a abordar entre otros : carta trato digno, lenguaje claro,  atencion incluyente y accesibilidad, PQRSD, Proteccion de datos personales y protocolo de servicio al ciudadano.</t>
  </si>
  <si>
    <t>Diseñar y aplicar instrumento de medicion del impacto de la capacitacion y sensibilizacion</t>
  </si>
  <si>
    <t>Realizar las encuestas de percepcion del cliente frente a los tramites y servicios, y presentar al CIGD los resultados en el informe correspondiente. 
Oficiar a las dependencias responsables para que establezcan planes de accion frente a los resultados de la encuesta</t>
  </si>
  <si>
    <t xml:space="preserve">Realizar seguimiento a la gestión, respuesta oportuna y clara por parte de las áreas responsables de las Peticiones, Quejas, Reclamos, Sugerencias y Denuncias - PQRSD  vigilando el cumplimiento de la normatividad vigente, y presentar informe al CIGD. </t>
  </si>
  <si>
    <t xml:space="preserve">Realizar una campaña de sensibilización externa en materia disciplinaria con el objeto de incentivar la participación ciudadana y el control social en el ejercicio de la función pública encomendada a la Aeronáutica Civil.   </t>
  </si>
  <si>
    <t>Oficina de Control Disciplinario Interno</t>
  </si>
  <si>
    <r>
      <rPr>
        <b/>
        <sz val="11"/>
        <color rgb="FF000000"/>
        <rFont val="Aptos Estrechos"/>
      </rPr>
      <t>COMPONENTE 5 : TRANSPARENCIA Y ACCESO DE  LA INFORMACIÓN</t>
    </r>
    <r>
      <rPr>
        <sz val="11"/>
        <color rgb="FF000000"/>
        <rFont val="Aptos Estrechos"/>
      </rPr>
      <t xml:space="preserve"> </t>
    </r>
  </si>
  <si>
    <t xml:space="preserve">Garantizar el derecho de acceso a la información pública para la toma de decisiones acertadas y permitr  a la ciudadanía participar en la gestión de la Entidad mediante un control social continuo. </t>
  </si>
  <si>
    <t xml:space="preserve">Elaborar un informe cuatrimestral de gestión y alertas tempranas de denuncias de presuntos actos de corrupción recibidas a través de los canales de comunicación Soy Transparente.  </t>
  </si>
  <si>
    <t>Realizar seguimeinto y presentar a las dependencias responsables las necesidades para fortalecer los canales de acceso a la población diferencial, como proveer los servicios a las personas en condición de discapacidad atención en diferentes idiomas entre otrosvicios a las personas en condicion d ediscapacidad atencion en diurefentes idionamas netre otros</t>
  </si>
  <si>
    <t xml:space="preserve">Grupo Relacion Estado Ciudadano
</t>
  </si>
  <si>
    <t>Realizar campañas y seguimiento al diligenciamiento de la declaración de bienes y rentas  y actualización de las hojas de vida en el SIGEP II, de los servidores públicos de la Aerocivil, presentar informe y comunicar a la Oficina de Control Disciplinario Intertno el incumplimiento.</t>
  </si>
  <si>
    <t>Direccion de Gestión Humana</t>
  </si>
  <si>
    <t>Actualizar bimensualmente el Directorio  de los funcionarios aeronauticos</t>
  </si>
  <si>
    <t xml:space="preserve">Publicar las declaraciones de renta del nivel directivo </t>
  </si>
  <si>
    <t xml:space="preserve">Dar cumplimiento con lo establecido en la Ley 2013 de 2019 "Por medio de la cual se busca garantizar el cumplimiento de los principios de transparencia y publicidad mediante el registro de los conflictos de interés" </t>
  </si>
  <si>
    <t>Realizar la Feria de la Transparencia en la Aerocivil, para divulgar el Plan Anual de Adquisiciones - PAA 2024, entre otros</t>
  </si>
  <si>
    <t>Direccion Administrativa</t>
  </si>
  <si>
    <t>Elaborar y publicar las cartillas lúdicas para fortalecer la apropiación del Manual de contratación</t>
  </si>
  <si>
    <t>Verificar y  realizar seguimiento de la informacion publicada en l pagina web, de acuerdo con los lineamientos y directrices establecidas por  Mintic y Procuraduria General de la Naciòn de conformidad con la Ley 1712 de 2014 . Informes cuatrimestrales.</t>
  </si>
  <si>
    <t xml:space="preserve">Realizar capacitaciones  a los funcionarios aeronauticos en temas relacionados con la Gestion Documental </t>
  </si>
  <si>
    <t>Eectuar el control de las comunicaciones oficiales por medio de las ventanillas Única de Correspondencia - SGDEA</t>
  </si>
  <si>
    <t xml:space="preserve">COMPONETE 6 : INICIATIVAS ADICIONALES </t>
  </si>
  <si>
    <t>Generar nuevas propuestas para garantizar la transparencia en los procesos de la gestión pública, el fortalecimiento de la integridad y la lucha contra la corrupción, como el desarrollo de acciones para la apropiación del Código de Integridad y la gestión de posibles conflictos de intereses</t>
  </si>
  <si>
    <t xml:space="preserve">Implementar las actividades contempladas en el plan de acción de la Política de Gobierno digital </t>
  </si>
  <si>
    <t>Secretaria de Tecnologias de la Informacion STI</t>
  </si>
  <si>
    <t>Desarrollar los siguientes proyectos definidos en el PETI para 2024:
-. PRESTAR SERVICIOS DE CONSULTORIA PARA DIMENSIONAR Y ESPECIFICAR LOS REQUERIMIENTOS DE ARQUITECTURA EMPRESARIAL Y CRECIMIENTO EN INFRAESTRUCTURA Y SISTEMAS DE TI.
-. ADQUIRIR, SOPORTAR Y FORTALECER LA INFRAESTRUCTURA DE CIBERSEGURIDAD DE TECNOLOGIAS DE LA INFORMACION</t>
  </si>
  <si>
    <t>Gestionar la estrategia para implementar funcionalidades de trazabilidad, auditoría de transacciones o acciones para el registro de eventos de creacion, actualización, modificación o borrado de información en los sistemas de información</t>
  </si>
  <si>
    <t xml:space="preserve">Realizar seguimiento en la implementación de los controles de seguridad de la información definidos en el Plan de Tratamiento de Riesgos de los Activos de Información. </t>
  </si>
  <si>
    <t>Realizar seis (6) campañas de capacitacion enfocadas al Fortalecimiento del Sistema de Control Interno.  Diseñar y aplicar un instrumento que permita medir el grado de interiorizacion del conocimiento del Sistema de control interno</t>
  </si>
  <si>
    <t>Realizar mesas de trabajo para definir la hoja de ruta que permita identificar los procesos y las causas generadoras de riesgos relacionadas con el lavado de activos, enriquerimiento ilicito, soborno, fraude y la debida diligencia.</t>
  </si>
  <si>
    <t>Secretaria General</t>
  </si>
  <si>
    <t>Realizar campañas de apropiacion del Codigo de Integridad - conflicto de intereses</t>
  </si>
  <si>
    <t>Realizar actividades de sensibiizacion sobre la Politica de Integridad y los principios de Integridad y Legalidad</t>
  </si>
  <si>
    <t>Actualizar el Ciclo de datos abiertos:
Fase 1. Actualizar el plan de apertura de datos abiertos
Fase 2. Estructurar y publicar los datos.
Fase 3. Comunicar y promover el uso de datos abiertos.
Fase 4. Monitorear la calidad y el uso</t>
  </si>
  <si>
    <t>Secretaría de TI y OAP con participación del Grupo Relacion Estado - Ciudadano</t>
  </si>
  <si>
    <t>Implementar el Modelo de Gobierno de gobierno de datos para su gestión en la entidad. ( Adecuación de la Estructura para Gobierno del Dato)</t>
  </si>
  <si>
    <t>Habilitar los  Servicios Ciudadanos Digitales - Carpeta Ciudadana iniciativas programadas</t>
  </si>
  <si>
    <t>Verificar informacion que este actualizada y publicada en datos.gov.co</t>
  </si>
  <si>
    <t>CEA</t>
  </si>
  <si>
    <t>Elaboraron  Carlos H Morales Reyes y Cenaida Jerez Ruiz  - OAP</t>
  </si>
  <si>
    <t>26 DE ENERO DE 2024</t>
  </si>
  <si>
    <t>PAAC   2023</t>
  </si>
  <si>
    <t>DEPENDENCIA</t>
  </si>
  <si>
    <t>NUMERO DE META</t>
  </si>
  <si>
    <t>TOTAL</t>
  </si>
  <si>
    <t>DIRECCIÓN DE OPERACIONES AEROPORTUARIAS</t>
  </si>
  <si>
    <t>SECRETARÍA  - CEA</t>
  </si>
  <si>
    <t>DIRECCIÓN  ADMINISTRATIVA</t>
  </si>
  <si>
    <t>DIRECCIÓN DE GESTIÓN HUMANA</t>
  </si>
  <si>
    <t>GRUPO INNOVACIÓN ORGANIZACIONAL</t>
  </si>
  <si>
    <t>GRUPO GESTIÓN DOCUMENTAL</t>
  </si>
  <si>
    <t>GRUPO RELACIÓN ESTADO CIUDADANO</t>
  </si>
  <si>
    <t>OFICINA ASESORA DE COMUNICACIONES Y RELACIONAMIENTO INSTITUCIONAL</t>
  </si>
  <si>
    <t>OFICINA ASESORA DE PLANEACIÓN</t>
  </si>
  <si>
    <t>OFICINA DE CONTROL INTERNO</t>
  </si>
  <si>
    <t>OFICINA DE ANALÍTICA</t>
  </si>
  <si>
    <t>OFICINA DE CONTROL DISCIPLINARIO INTERNO</t>
  </si>
  <si>
    <t>SECRETARÍA DE TECNOLOGÍAS DE LA INFORMACIÓN</t>
  </si>
  <si>
    <t>SECRETARÍA  GENERAL</t>
  </si>
  <si>
    <t>SUBCOMPONENTE</t>
  </si>
  <si>
    <t>META 2023</t>
  </si>
  <si>
    <t>No. META 2023</t>
  </si>
  <si>
    <t>ACTIVIDADES</t>
  </si>
  <si>
    <t>PONDERACION ACTIVIDAD</t>
  </si>
  <si>
    <t>EVALUACIÓN 
CUAT  I</t>
  </si>
  <si>
    <t>EVALUACIÓN 
CUAT II</t>
  </si>
  <si>
    <t>EVALUACIÓN 
CUAT  III</t>
  </si>
  <si>
    <t>ACUMULADO</t>
  </si>
  <si>
    <t>AVANCE 
I CUAT</t>
  </si>
  <si>
    <t>AVANCE 
II CUAT</t>
  </si>
  <si>
    <t>AVANCE 
III CUAT</t>
  </si>
  <si>
    <t>GESTION 2023</t>
  </si>
  <si>
    <t>% AVANCE COMPON ENTE</t>
  </si>
  <si>
    <t>COMENTARIO</t>
  </si>
  <si>
    <t>PLAN ANTICORRUPCION Y ATENCION AL CIUDADANO 2023 v2</t>
  </si>
  <si>
    <r>
      <rPr>
        <b/>
        <sz val="8"/>
        <color rgb="FF000000"/>
        <rFont val="Arial Narrow"/>
      </rPr>
      <t xml:space="preserve">Componente 1: GESTION DEL RIESGO DE CORRUPCION - MAPA DE RIESGOS DE CORRUPCION </t>
    </r>
    <r>
      <rPr>
        <sz val="8"/>
        <color rgb="FF000000"/>
        <rFont val="Arial Narrow"/>
      </rPr>
      <t>Conjunto de actividades que permiten a la Entidad identificar, analizar y mitigar los riesgos de corrupción mediante la elaboración de un Mapa de Riesgos Institucional (compuesto por los riesgos de corrupción, y de gestión) diseñado conforme a la Política de Administración de Riesgos adoptada por la AEROCIVIL</t>
    </r>
    <r>
      <rPr>
        <b/>
        <sz val="8"/>
        <color rgb="FF000000"/>
        <rFont val="Arial Narrow"/>
      </rPr>
      <t xml:space="preserve">,  </t>
    </r>
  </si>
  <si>
    <t>Subcomponente  1
Política de Administración de Riesgos</t>
  </si>
  <si>
    <t xml:space="preserve">Actualizar la Resolución  de Administración de Riesgos y de la "política de operación para la administración del riesgo", una vez se cuente con los lineamientos que expida el Gobierno Nacional.
</t>
  </si>
  <si>
    <t xml:space="preserve">Revisar y/o actualizar la Resolución 4076 del 2019 por la cual se adopta la política de administración de riesgos.
Revisar y/o actualizar la Politica  de Operación  Version 3 en el Sistema de Gestión, teniendo en cuenta los cambios normativos del Departamento Administrativo de Funcion Publica y Secretaria de Transparencia. 
En caso de que no se actualice la normatividad, se presentara un acta de revisión del acto administrativo (Resolución) </t>
  </si>
  <si>
    <t>P</t>
  </si>
  <si>
    <t>E</t>
  </si>
  <si>
    <t>Medidas  de control de las listas restrictivas y UIAF implementadas    La UIAF se encarga de prevenir y detectar el lavado de activos y la financiación del terrorismo, a través de la inteligencia financiera extendida a una inteligencia económica, bajo un enfoque proactivo de gestión de la actual administración.</t>
  </si>
  <si>
    <t>Adoptar y reforzar las medidas de control en las listas restrictivas y medidas UIAF (La Unidad de Información y Análisis Financiero (UIAF), prevención gestión y administración en todo lo concerniente del lavado de activos.  (Ley 2195/2022)</t>
  </si>
  <si>
    <t>Subcomponente 2
Construcción del Mapa de Riesgos de Corrupción</t>
  </si>
  <si>
    <t>Proyecto borrador de mapa de riesgos de Corrupción 2024</t>
  </si>
  <si>
    <t xml:space="preserve">Publicacion del Mapa de Riesgo 2023
Realizar mesas de trabajo para la revisión y/o actualización del Mapa de Riesgos de Corrupción 2024 articulándola con los procesos aprobados en el Sistema de Gestión. </t>
  </si>
  <si>
    <t xml:space="preserve">Mapa de aseguramiento de los procesos :  Financiero y contractual </t>
  </si>
  <si>
    <t>Identificar los flujos de información para el analisis de los riesgos, puntos de control de los procesos financiero y contractual que permita identificar las líneas de defensa y responsables para la estructuracion de los mapas de aserguramiento institucional.</t>
  </si>
  <si>
    <t>Subcomponente 3
Consulta y divulgación</t>
  </si>
  <si>
    <t xml:space="preserve">Matriz Riesgos de Corrupción 2024 en construcción publicada y socializada. </t>
  </si>
  <si>
    <t>Publicar en la pagina web de la entidad y en Isolucion el Mapa de Riesgos de corrupción 2024 en construcción, para que los ciudadanos participen con sugerencias, observaciones y/o  aportes.</t>
  </si>
  <si>
    <t>Fortalecer el conocimiento en gestión del riesgo a los líderes y gestores de proceso.</t>
  </si>
  <si>
    <t>Realizar cuatrimestralmente  actividades de  capacitación  enfocadas en gestión del riesgo a los líderes y gestores de proceso</t>
  </si>
  <si>
    <t>Campañas divulgadas de Transparencia a los servidores aeronauticos y a la ciudadanía.</t>
  </si>
  <si>
    <t>Fortalecer la transparencia mediante la promocion de campañas de cultura de legalidad y ética de lo público dirigida a los servidores aeronauticos y a la ciudadania.</t>
  </si>
  <si>
    <t>Subcomponente 4
Monitorio y revisión</t>
  </si>
  <si>
    <t xml:space="preserve">
Realizar informes de seguimiento  a los riesgos de los procesos del Sistema de Gestión, durante la vigencia 2023. </t>
  </si>
  <si>
    <t>Monitorear y revisar cuatrimestralmente el Mapa de Riesgos de los procesos</t>
  </si>
  <si>
    <r>
      <t xml:space="preserve">Realizar seguimiento y evaluación a los Equipos de Gerencia para verificar </t>
    </r>
    <r>
      <rPr>
        <sz val="8"/>
        <color rgb="FFFF6600"/>
        <rFont val="Arial Narrow"/>
        <family val="2"/>
      </rPr>
      <t xml:space="preserve">la gestión de riesgos de los procesos </t>
    </r>
  </si>
  <si>
    <t xml:space="preserve">Informe y análisis de avances y resultados presentados al Comité Institucional de Coordinación de Control Interno </t>
  </si>
  <si>
    <t>Presentar informe al  Comite CICCI los resultados de la estrategia anaticorrupcion y atencion al ciudadano.</t>
  </si>
  <si>
    <r>
      <t xml:space="preserve">Informe y análisis de avances y resultados presentado al Comité Institucional de Coordinación de Control Interno </t>
    </r>
    <r>
      <rPr>
        <sz val="8"/>
        <color rgb="FFFF6600"/>
        <rFont val="Arial"/>
        <family val="2"/>
      </rPr>
      <t>DE QUE?</t>
    </r>
  </si>
  <si>
    <r>
      <t xml:space="preserve">COMPONENTE 2 : RACIONALIZACIÓN DE TRAMITES : - 2023
</t>
    </r>
    <r>
      <rPr>
        <sz val="7"/>
        <color rgb="FF000000"/>
        <rFont val="Arial Narrow"/>
        <family val="2"/>
      </rPr>
      <t>La Política de Racionalización de Trámites busca mejorar la relación entre la Estado y la ciudadanía, esto a través de menores costos, menos requisitos de trámite, disminución de tiempos de ejecución de los trámites y evitar el desplazamiento innecesario del ciudadano a las ventanillas de atención..</t>
    </r>
  </si>
  <si>
    <t xml:space="preserve">Subcomponente 2 Racionalizacion de Trámites </t>
  </si>
  <si>
    <t>Seis (6) trámites de la Secretaria de Autoridad Aeronautica racionalizados y publicados en el SUIT</t>
  </si>
  <si>
    <t>Racionalizar y publicar en el SUIT Seis (6) trámites de la Secretaria de Autoridad.
(2)  de Secretaria de Autoridad Aeronáutica / Direccion de Transporte Aéreo y Asuntos Aerocomerciales  /Grupo de Asuntos Internacionales.
(2) de Secretaria de Autoridad Aeronáutica  / Grupo Registro Aeronáutico.
(2) de Secretaria de Autoridad Aeronáutica / Grupo Certificaciòn de Productos Aeronáuticos</t>
  </si>
  <si>
    <t>3 informes en la vigencia (un informe por cuatrimestre) de monitoreo y seguimiento del proceso de racionalización de trámites.</t>
  </si>
  <si>
    <t>Monitorear y hacer seguimiento al avance de racionalización de trámites en mesas de trabajo</t>
  </si>
  <si>
    <t>Tres (3) Informes en la vigencia (un informe por cuatrimestre)
Actas de las mesas de trabajo.</t>
  </si>
  <si>
    <t>Acompañar y asesorar a los equipos de trabajo en la racionalización de los tramites 
Gestionar ante el SUIT los ajustes requeridos al Plan de racionalización.</t>
  </si>
  <si>
    <t>Presentar al Comité Institucional de Coordinación de Control Interno el seguimiento al avance de la  racionalización de los trámites</t>
  </si>
  <si>
    <t>Seguimiento a la racionalización y optimización de trámites</t>
  </si>
  <si>
    <r>
      <t xml:space="preserve">COMPONENTE 3 : RENDICION DE CUENTAS 2023
</t>
    </r>
    <r>
      <rPr>
        <sz val="8"/>
        <rFont val="Arial Narrow"/>
        <family val="2"/>
      </rPr>
      <t>El proceso de rendición de cuentas tiene por objeto facilitar la interacción con la ciudadanía y retroalimentación a la misma sobre la gestión pública de la AROCIVIL, mediante información pública de las decisiones, avances y resultados de la administración, diálogo en doble vía y responsabilidad al definir los mecanismos de mejora según los compromisos que surjan de los espacios de dialogo y rendición con la ciudadanía.</t>
    </r>
  </si>
  <si>
    <t>Subcomponente 1 
Información de calidad y en lenguaje comprensible</t>
  </si>
  <si>
    <t>Un (1) informe de gestión semestral publicado en la página web de la entidad, sobre la política de gestión estratégica del talento humano.</t>
  </si>
  <si>
    <t xml:space="preserve">Elaborar y publicar en el micrositio de “transparencia y acceso a la información pública” de la página web un informe de gestión en el cual se rinda cuenta de los resultados de la política de gestión estratégica del talento humano. </t>
  </si>
  <si>
    <t>Política de Comunicaciones y Relacionamiento Institucional aprobada y socializada en el sistema de gestión de la Entidad y con las áreas internas a traves de piezas graficas por medio del correo institucional.</t>
  </si>
  <si>
    <t xml:space="preserve"> Actualizar y cargar en el sistema de gestión la Política de Comunicaciones y Relacionamiento Institucional de la Entidad siguiendo  los lineamientos de la nueva estructura organizacional .</t>
  </si>
  <si>
    <t>Producir y publicar, a través de la página web, intranet,  correos y demas redes sociales oficiales de la Entidad, información clara, comprensible y oportuna sobre la gestión de la Aeronáutica Civil y sobre temas relacionados con la aviación que sean de interés para los grupos de valor.</t>
  </si>
  <si>
    <t xml:space="preserve">
Presentar Informes y relacion de productos producidos y publicados en cada cuatrimetre.</t>
  </si>
  <si>
    <t xml:space="preserve">PAAC 2023 publicado  en la web - botón PARTICIPA Definitivo  ( en Construccion ATENCION AL CIUDADANO - PARTICIPACION CIUDADANA - PLANES EN CONSTRUCCION) </t>
  </si>
  <si>
    <t>Liderar, coordinar, consolidar y publicar el  Plan, Anticorrupción y de Atención al Ciudadano 2023.</t>
  </si>
  <si>
    <t xml:space="preserve">Tres (3) Informes de monitoreo de avances del  PAAC 2023.  </t>
  </si>
  <si>
    <t>Monitorear y evaluar periodicamente el avance de las  actividades establecidas en el Plan Anticorrupción y de Atención al Ciudadano</t>
  </si>
  <si>
    <t>Estrategia anual de rendición de cuentas</t>
  </si>
  <si>
    <t xml:space="preserve">Formular la Estrategia anual de Rendición de Cuentas. </t>
  </si>
  <si>
    <t>Socializar y sensibilizar a los servidores públicos y contratistas en el manejo de la información con un lenguaje claro</t>
  </si>
  <si>
    <t>Realizar campañas de socialización y sensibilización a través de los canales institucionales de lenguaje claro, comprensible e incluyente de la información</t>
  </si>
  <si>
    <t>Grupo relacion estado ciudadano</t>
  </si>
  <si>
    <t>Subcomponente 2
Diálogo de doble vía con la ciudadanía y sus organizaciones</t>
  </si>
  <si>
    <t>Convocar e invitar  a la  ciudadana, organizaciones y partes interesadas, especialmente de grupos de interés que interactúan con la entidad.  
Estandarizar la recoleccion de información mediante Formatos de:  invitaciones, encuestas, evaluaciones, listas de chequeo, listas asistencia.
Responder inquietudes de la ciudadania y partes interesadas. 
Informe  resultados  Audiencia pública de rendicion de cuentas.</t>
  </si>
  <si>
    <t xml:space="preserve">Liderar y Coordinar la Audiencia publica de Rendición de cuentas Institucional 2022 </t>
  </si>
  <si>
    <t>Informe de gestión 2023</t>
  </si>
  <si>
    <t>Coordinar y proveer la Información institucional de avance de resultados para consolidar la  Audiencia publica de Rendición de cuentas Sectorial  2023 . Mintransporte.</t>
  </si>
  <si>
    <t>Realizar eventos de pedagogia a nivel nacional para promover la participación ciudadana enfocada en la transparencia y lucha contra la corrupcción.</t>
  </si>
  <si>
    <t xml:space="preserve">Promover la participación ciudadana enfocada en la transparencia y lucha contra la corrupcción, mediante actividades pedagogicas y ludicas. Ind Número de eventos de participación ciudadana y número de participantes, contenido de la  pedagogía. </t>
  </si>
  <si>
    <t xml:space="preserve">Participar en la audiencia pública de rendición de cuentas exponiendo un informe sobre el manejo de los recursos publicos de la Entidad. </t>
  </si>
  <si>
    <t>(Informe publicado en el botón de transparencia, página web y audiencia pública con la debida exposición. )   
LINK:Atención al Ciudadano&gt;Transparencia y acceso a información pública  (BOTONES)</t>
  </si>
  <si>
    <t xml:space="preserve">Eventos de participación ciudadana realizados a nivel nacional con comunidades de impacto. </t>
  </si>
  <si>
    <t xml:space="preserve">Atendiendo la politica de participación ciudadana MIPG de la Entidad coadyudar con las veedurias ciudadanas, las organizaciones y la ciudadania aledaña en temas de impacto que desde la misionalidad de la Entidad se les imparta los conocimientos técnicos de los abordajes principales y transversales.  </t>
  </si>
  <si>
    <t xml:space="preserve">
Dirección de Operaciones Aeroportuarias</t>
  </si>
  <si>
    <t>Subcomponente 4
Evaluación y retroalimentación a la gestión institucional</t>
  </si>
  <si>
    <t>Elaborar, presentar al Comité Institucional de Coordinación de Control Interno y publicar en la web Informe  de evaluación del proceso de Rendición de Cuentas y espacios de participación ciudadana</t>
  </si>
  <si>
    <t xml:space="preserve">Evaluación y retroalimentación de la Rendición de Cuentas de acuerdo con las directrices del Manual Único de Rendición de cuentas .
</t>
  </si>
  <si>
    <r>
      <rPr>
        <b/>
        <sz val="8"/>
        <color theme="1"/>
        <rFont val="Arial Narrow"/>
        <family val="2"/>
      </rPr>
      <t>COMPONENTE 4 : ATENCION</t>
    </r>
    <r>
      <rPr>
        <sz val="8"/>
        <color theme="1"/>
        <rFont val="Arial Narrow"/>
        <family val="2"/>
      </rPr>
      <t xml:space="preserve"> AL CIUDADANO 2023
Este componente tiene por objeto garantizar la calidad y el acceso a los trámites y servicios que ofrecen de la entidad, mejorar la relación con el ciudadano y fortalecer los canales de comunicación.</t>
    </r>
  </si>
  <si>
    <t>Subcomponente 4.  2  Talento Humano</t>
  </si>
  <si>
    <t xml:space="preserve">Programar jornadas de sensibilización a los funcionarios de la entidad sobre fortalecer el servicio brindado al ciudadano
</t>
  </si>
  <si>
    <t>Ejecutar minimo 2 actividades de sensibilización</t>
  </si>
  <si>
    <t xml:space="preserve">Transferencia de conocimiento a los servidores de la entidad, en temas relacionados con Gestión Documental
</t>
  </si>
  <si>
    <t>Programar y ejecutar actividades de transferencia de conocimiento para los servidores de la entidad, en temas relacionados con Gestión Documental  - Informes cuatrimestral de seguimiento</t>
  </si>
  <si>
    <t>Realizar campañas de divulgación sobre referentes éticos y disciplinarios de los servidores públicos, especialmente en faltas disciplinarias constitutivas de actos de corrupción.</t>
  </si>
  <si>
    <t xml:space="preserve">Elaborar cronograma de actividades a realizar en la  vigencia
Gestionar 8  Piezas gráficas sobra faltas disciplinarias constitutivas de actos de corrupcion.
Apoyo a los procesos de inducción o reinducción institucional, según la agenda establecida por la DGH. </t>
  </si>
  <si>
    <t xml:space="preserve"> Subcomponente 4.4   Normativo y procedimenta</t>
  </si>
  <si>
    <t>4 Infomes de PQRSD</t>
  </si>
  <si>
    <r>
      <rPr>
        <sz val="8"/>
        <color rgb="FF000000"/>
        <rFont val="Arial Narrow"/>
        <family val="2"/>
      </rPr>
      <t>Elaboración y Publicación  trimestral del Informe de PQRSD
El reporte debe ser generado por el Modulo de PQRSD</t>
    </r>
    <r>
      <rPr>
        <sz val="8"/>
        <color rgb="FFFF0000"/>
        <rFont val="Arial Narrow"/>
        <family val="2"/>
      </rPr>
      <t xml:space="preserve"> </t>
    </r>
  </si>
  <si>
    <t xml:space="preserve">3 campañas de divulgación de atención de PQRSD  </t>
  </si>
  <si>
    <t xml:space="preserve">Continuar con la divulgacion de las piezas publicitarias para la  sensibilización a los funcionarios sobre la atención de las peticiones de los ciudadanos 1 por cada cuatrimestre </t>
  </si>
  <si>
    <t xml:space="preserve">3 campañas - 1 por cada cuatrimestre </t>
  </si>
  <si>
    <t>Realizar campañas relacionadas con la difusión de la carta de trato digno, el protocolo de servicio al ciudadano y la caracterización de ciudadanos del año 2022</t>
  </si>
  <si>
    <t>Un informe cuatrimestral de gestión y  alertas tempranas  de denuncias de presuntos actos de corrupcción recibidas en los  diferentes canales</t>
  </si>
  <si>
    <t>Presentar informe de las denuncias recibidas por la linea telefonica anticorrupcion y correo electronico Soy Transparente.
Generar las alertas derivadas de esta gestion.</t>
  </si>
  <si>
    <r>
      <t>Acciones implementadas y documentadas de la ISO 37001 norma internacional antisoborno..</t>
    </r>
    <r>
      <rPr>
        <b/>
        <sz val="8"/>
        <color rgb="FF000000"/>
        <rFont val="Arial Narrow"/>
        <family val="2"/>
      </rPr>
      <t xml:space="preserve"> ISO 37001</t>
    </r>
    <r>
      <rPr>
        <sz val="8"/>
        <color rgb="FF000000"/>
        <rFont val="Arial Narrow"/>
        <family val="2"/>
      </rPr>
      <t xml:space="preserve"> es el estándar internacional que especifica los requisitos y proporciona una guía para establecer, implementar, mantener, revisar y mejorar un sistema de gestión antisoborno </t>
    </r>
  </si>
  <si>
    <t>Implementar lineamientos emitidos en la ISO 37001 norma internacional antisoborno y documentarlos</t>
  </si>
  <si>
    <r>
      <t xml:space="preserve">Medidas de debida diligencia implementada . La </t>
    </r>
    <r>
      <rPr>
        <b/>
        <sz val="8"/>
        <color rgb="FF000000"/>
        <rFont val="Arial Narrow"/>
        <family val="2"/>
      </rPr>
      <t>Debida Diligencia o diligencia debida</t>
    </r>
    <r>
      <rPr>
        <sz val="8"/>
        <color rgb="FF000000"/>
        <rFont val="Arial Narrow"/>
        <family val="2"/>
      </rPr>
      <t xml:space="preserve"> (en inglés: due diligence) se emplea para la prevención de riesgos, o para conceptos que impliquen la validación de una empresa s o persona previa a la firma de un contrato o una ley con cierta diligencia de cuidado.</t>
    </r>
  </si>
  <si>
    <t>Implementar y fortalecer las medidas de debida diligencia en la Entidad.</t>
  </si>
  <si>
    <t>Subcomponente  4. 5 Relacionamiento con el ciudadano</t>
  </si>
  <si>
    <t xml:space="preserve">Medir la percecpión de la ciudadanía respecto al servicio de atención prestado  </t>
  </si>
  <si>
    <t>Elaboracion, eejecución y  divulgacion al interior de la Entidad de los resultados de las encuestas de percepcion de la ciudadania</t>
  </si>
  <si>
    <t xml:space="preserve">Escalar el informe de resultados de la encuesta de medición a la Secretaria General </t>
  </si>
  <si>
    <t xml:space="preserve">Entregar el informe de resultados de la encuesta de medición a la Secretaria General </t>
  </si>
  <si>
    <t>Campañas de Mercadeo 2023</t>
  </si>
  <si>
    <t>Implementar estrategia de mercadeo para promocionar la oferta academica del CEA</t>
  </si>
  <si>
    <t>Subcomponente 4.6 
Seguimiento</t>
  </si>
  <si>
    <t xml:space="preserve">Tres (3) Informes de seguimiento a las Peticiones, Quejas, Reclamos, Sugerencias y Denuncias presentados al Comité Institucional de Coordinación de Control Interno  </t>
  </si>
  <si>
    <t xml:space="preserve">Seguimiento a la gestión y respuesta oportuna y clara por parte de las áreas responsables de las Peticiones, Quejas, Reclamos, Sugerencias y Denuncias - PQRSD  vigilando el cumplimiento de la normatividad vigente. </t>
  </si>
  <si>
    <t xml:space="preserve"> Eliminar por duplicidad con la Meta 30</t>
  </si>
  <si>
    <r>
      <rPr>
        <b/>
        <sz val="8"/>
        <rFont val="Arial Narrow"/>
        <family val="2"/>
      </rPr>
      <t>COMPONENTE 5 : TRANSPARENCIA Y ACCESO DE  LA INFORMACIÓN</t>
    </r>
    <r>
      <rPr>
        <sz val="8"/>
        <rFont val="Arial Narrow"/>
        <family val="2"/>
      </rPr>
      <t xml:space="preserve"> 2023
El derecho de acceso a la información pública es una de las acciones más importantes para la toma de decisiones acertadas, además le permite a la ciudadanía participar en la gestión de la Entidad mediante un control social continuo. Así mismo, el Modelo Integrado de Planeación y Gestión incluye esta política en la dimensión de Información y Comunicación, permitiendo la articulación entre la gestión pública y el derecho a la información pública</t>
    </r>
  </si>
  <si>
    <t>Subcomponente 1
 Lineamientos de Transparencia
Activa</t>
  </si>
  <si>
    <t xml:space="preserve">Reporte de las denuncias de la linea anticorrupcción. </t>
  </si>
  <si>
    <t>Presentar informe de seguimiento a la linea anticorrupcción de la Entidad.</t>
  </si>
  <si>
    <t>Adelantar la elaboración del programa de transparencia y ética pública de acuerdo a los lineamientos de la Secretaría de Transparencia.</t>
  </si>
  <si>
    <t>Adelantar la elaboración del programa de transparencia y ética pública y armonizar el programa de transparencia con enfoque de riesgos y el Modelo Integrado de Planeación y Gestión.</t>
  </si>
  <si>
    <r>
      <t xml:space="preserve">Presentar </t>
    </r>
    <r>
      <rPr>
        <u/>
        <sz val="8"/>
        <rFont val="Arial Narrow"/>
        <family val="2"/>
      </rPr>
      <t>un informe mensua</t>
    </r>
    <r>
      <rPr>
        <sz val="8"/>
        <rFont val="Arial Narrow"/>
        <family val="2"/>
      </rPr>
      <t>l en donde se realice seguimiento de que la página web de la Entidad cumpla con los criterios establecidos por Mintic y la Procuraduría General de la Nación en la Matriz ITA en cuanto a calidad y oportunidad de la información</t>
    </r>
  </si>
  <si>
    <t xml:space="preserve"> Coadyudar con el cumplimiento de los criterios establecidos por Mintic y la Procuraduría General de la Nación con respecto a la Ley de Transparencia (1712 de 2014 y sus anexos técnicos.</t>
  </si>
  <si>
    <t>Programar 3 actividades de formacion y sensibilización a los servidores públicos, orientadas al desarrollo de competencias para fortalecer el servicio brindado a los ciudadanos.</t>
  </si>
  <si>
    <t>Programar y ejecutar actividades de formación y sensibilización a los servidores públicos, orientadas al desarrollo de competencias para fortalecer el servicio brindado a los ciudadanos.</t>
  </si>
  <si>
    <t xml:space="preserve">Dos eventos de divulgación de la norma ley  2195 de 2022 </t>
  </si>
  <si>
    <t>Estudiar, Socializar, divulgar y articular la ley 2195 de 2022 " Por medio de la cual se adoptan medidas en materia de transparencia, prevención y lucha contra la corrupcción." en la Entidad con el fin de dar a conocer a los servidores aeronauticos las acciones a implementar, teniendo en cuenta los lineamientos que comunique la Secretaria de Transparencia.</t>
  </si>
  <si>
    <t xml:space="preserve">Fortalecimiento del sistema de control interno </t>
  </si>
  <si>
    <t>Desarrollar y ejecutar seis (6) campañas enfocadas al fomento de la prevencion.</t>
  </si>
  <si>
    <t xml:space="preserve">Presentar informe a la Oficina de Control Interno Disciplinario y a la Secretaría General acerca del diligenciamiento de la declaración de bienes y rentas en el SIGEP II. </t>
  </si>
  <si>
    <t xml:space="preserve">Presentar informe en el segundo cuatrimestre a las instancias correspondientes acerca del diligenciamiento de la declaración de bienes y rentas en el SIGEP II. </t>
  </si>
  <si>
    <t xml:space="preserve">Presentar un informe cuatrimestral a la Secretaría General acerca de la actualización de la hoja de vida de los servidores públicos de la Aerocivil. </t>
  </si>
  <si>
    <t>Realizar seguimiento a la actualización de las hojas de vida en el SIGEP II de los servidores públicos de la Aerocivil y presentar informe.</t>
  </si>
  <si>
    <t>Actualización del directorio de servidores públicos</t>
  </si>
  <si>
    <t>Directorio actualizado bimensual de los funcionarios aeronauticos</t>
  </si>
  <si>
    <t>Realizar Seguimiento plan de acción de la politica de Gobierno Digital - Indicador % de avance de la alternativa de mejora.</t>
  </si>
  <si>
    <t>Modelo de Aseguramiento de la calidad actualizado</t>
  </si>
  <si>
    <t>Actualizar el modelo de aseguramiento de la calidad en los servicios educativos que ofrece el CEA.</t>
  </si>
  <si>
    <t xml:space="preserve">Boletin estadistico de seguimiento a la ejecucion de las actividades academica y de formacion del CEA </t>
  </si>
  <si>
    <t>Producir, publicar y divulgar un boletín informativo en donde se informe los resultados de calidad en las actividades, programas académicas y la autoevaluación académica.</t>
  </si>
  <si>
    <t xml:space="preserve">Presentar un informe cuatrimestral a la Secretarìa General acerca del cumplimiento de lo establecido  ley no.2013 de 2019 "Por medio del cual se busca garantizar el cumplimiento de los principios de transparencia y publicidad mediante el registro de los conflictos de interés" </t>
  </si>
  <si>
    <t>Monitorear y presentar informe del diligenciamiento de los servidores públicos de la entidad, obligados por la Ley 2013 de 2019 a publicar conflicto de interés en el aplicativo establecido por Función Pública</t>
  </si>
  <si>
    <t xml:space="preserve">3 Piezas audiovisuales, dirigidas a la ciudadania, para promover su participacion en la luchas contra actos de corrupcion de corrupcion </t>
  </si>
  <si>
    <t>Elaborar cronograma de actividades a realizar en la  vigencia
Gestionar 3 Piezas audiovisuales que promuevan la participacion de la ciudadania en la lucha contra actos de corrupcion en redes sociales.</t>
  </si>
  <si>
    <r>
      <t>Realizar la Feria de la Transparencia en la Aerocivil, para socializar el Plan Anual de Adquisiciones - PAA y</t>
    </r>
    <r>
      <rPr>
        <u/>
        <sz val="8"/>
        <rFont val="Arial Narrow"/>
        <family val="2"/>
      </rPr>
      <t xml:space="preserve">   aplicar herramienta de medición de percepción del proceso de</t>
    </r>
    <r>
      <rPr>
        <sz val="8"/>
        <rFont val="Arial Narrow"/>
        <family val="2"/>
      </rPr>
      <t xml:space="preserve"> </t>
    </r>
    <r>
      <rPr>
        <u/>
        <sz val="8"/>
        <rFont val="Arial Narrow"/>
        <family val="2"/>
      </rPr>
      <t>gestión de compra y contratación publica.</t>
    </r>
  </si>
  <si>
    <r>
      <t xml:space="preserve">Producto:Feria de transparencia e informe realizado con alcance a nivel nacional
Meta: Socializar el Plan Anual de Adquisiciones mediante la  feria de transparencia . 
</t>
    </r>
    <r>
      <rPr>
        <b/>
        <sz val="8"/>
        <color rgb="FF000000"/>
        <rFont val="Arial Narrow"/>
        <family val="2"/>
      </rPr>
      <t xml:space="preserve">OACRI </t>
    </r>
    <r>
      <rPr>
        <sz val="8"/>
        <color rgb="FF000000"/>
        <rFont val="Arial Narrow"/>
        <family val="2"/>
      </rPr>
      <t>apoya en la organizacion y logistica del evento en lo de su competencia.</t>
    </r>
  </si>
  <si>
    <r>
      <t xml:space="preserve">Elaborar y publicar las  cartillas lúdicas e institucionales  del </t>
    </r>
    <r>
      <rPr>
        <u/>
        <sz val="8"/>
        <rFont val="Arial Narrow"/>
        <family val="2"/>
      </rPr>
      <t>Manual de Contratación y de Supervisión de la Aerocivil por capitulos</t>
    </r>
    <r>
      <rPr>
        <sz val="8"/>
        <rFont val="Arial Narrow"/>
        <family val="2"/>
      </rPr>
      <t xml:space="preserve"> y  disponerlo en la página web e intranet.</t>
    </r>
  </si>
  <si>
    <t xml:space="preserve">Adelantar la revisión del Manual de Contratación 
</t>
  </si>
  <si>
    <r>
      <t xml:space="preserve">
Elaborar y publicar las cartillas ludicas por cada capitulo de los manuales de contratación y supervisión  
</t>
    </r>
    <r>
      <rPr>
        <b/>
        <sz val="8"/>
        <color rgb="FF000000"/>
        <rFont val="Arial Narrow"/>
        <family val="2"/>
      </rPr>
      <t>OACRI</t>
    </r>
    <r>
      <rPr>
        <sz val="8"/>
        <color rgb="FF000000"/>
        <rFont val="Arial Narrow"/>
        <family val="2"/>
      </rPr>
      <t xml:space="preserve"> apoya en la organizacion y logistica del evento en lo de su competencia.</t>
    </r>
  </si>
  <si>
    <r>
      <rPr>
        <u/>
        <sz val="8"/>
        <rFont val="Arial Narrow"/>
        <family val="2"/>
      </rPr>
      <t>Implementar la política de compras y contratación pública</t>
    </r>
    <r>
      <rPr>
        <sz val="8"/>
        <rFont val="Arial Narrow"/>
        <family val="2"/>
      </rPr>
      <t xml:space="preserve"> establecida por Colombia Compra Eficiente y adoptada en MIPG</t>
    </r>
  </si>
  <si>
    <r>
      <rPr>
        <sz val="8"/>
        <color rgb="FFFF0000"/>
        <rFont val="Arial Narrow"/>
        <family val="2"/>
      </rPr>
      <t xml:space="preserve">
</t>
    </r>
    <r>
      <rPr>
        <sz val="8"/>
        <color rgb="FF000000"/>
        <rFont val="Arial Narrow"/>
        <family val="2"/>
      </rPr>
      <t xml:space="preserve">Plan de  actividades para los puntos de mejora en el cumplimiento de la política de compras y contratación pública establecida por MIPG para la vigencia 2023
Implementación de actividades derivado del plan de acción de la Politica. </t>
    </r>
  </si>
  <si>
    <t>Subcomponente 3 Elaboración de los Instrumentos de Gestión de la Información</t>
  </si>
  <si>
    <r>
      <t xml:space="preserve">Informe de seguimiento al </t>
    </r>
    <r>
      <rPr>
        <u/>
        <sz val="8"/>
        <rFont val="Arial Narrow"/>
        <family val="2"/>
      </rPr>
      <t>cronograma para  la actualización, aprobación y socializacion de 25 documentos</t>
    </r>
    <r>
      <rPr>
        <sz val="8"/>
        <rFont val="Arial Narrow"/>
        <family val="2"/>
      </rPr>
      <t xml:space="preserve"> del Sistema de Gestión de Seguridad de la información </t>
    </r>
  </si>
  <si>
    <t>Actualizar, aprobar y socializar documentación del SGSI</t>
  </si>
  <si>
    <t>Informe de seguimiento a la Implementación de los controles de seguridad de la información.</t>
  </si>
  <si>
    <t>Realizar seguimiento en la implementación de los controles de seguridad de la información definidos en el Plan de Tratamiento de Riesgos de los Activos de Información.</t>
  </si>
  <si>
    <t xml:space="preserve">Inventarios Documentales de todos Archivos de Gestión registrados y consolidados en el SGDEA.
</t>
  </si>
  <si>
    <r>
      <t xml:space="preserve">Realizar seguimiento de los archivos de gestion documental a traves </t>
    </r>
    <r>
      <rPr>
        <u/>
        <sz val="8"/>
        <color rgb="FF000000"/>
        <rFont val="Arial Narrow"/>
        <family val="2"/>
      </rPr>
      <t>del SGDEA</t>
    </r>
    <r>
      <rPr>
        <sz val="8"/>
        <color rgb="FF000000"/>
        <rFont val="Arial Narrow"/>
        <family val="2"/>
      </rPr>
      <t xml:space="preserve">. - (reporte de comunicaciones oficiales del sistema de gestion documental)   Informes cuatrimestral de seguimiento </t>
    </r>
  </si>
  <si>
    <t>Subcomponente 4 Criterio Diferencial de Accesibilidad</t>
  </si>
  <si>
    <t xml:space="preserve">Brindar atención a las personas que requieran los servicios de la entidad con un criterio diferencial especifico.  </t>
  </si>
  <si>
    <t xml:space="preserve">Identificar y presentar las necesidades para fortalecer los canales de acceso a la población diferencial, brindando acceso de los servicios a las personas en condición de discapacidad, diferentes lenguas indigenas room, entre otras, lenguaje de señas. </t>
  </si>
  <si>
    <t>Subcomponente 5 Monitoreo del Acceso a la Información Pública</t>
  </si>
  <si>
    <r>
      <rPr>
        <u/>
        <sz val="8"/>
        <rFont val="Arial Narrow"/>
        <family val="2"/>
      </rPr>
      <t>Matriz de seguimiento al cargue</t>
    </r>
    <r>
      <rPr>
        <sz val="8"/>
        <rFont val="Arial Narrow"/>
        <family val="2"/>
      </rPr>
      <t xml:space="preserve">  y </t>
    </r>
    <r>
      <rPr>
        <u/>
        <sz val="8"/>
        <rFont val="Arial Narrow"/>
        <family val="2"/>
      </rPr>
      <t>actualización de la información</t>
    </r>
    <r>
      <rPr>
        <sz val="8"/>
        <rFont val="Arial Narrow"/>
        <family val="2"/>
      </rPr>
      <t xml:space="preserve"> publicada por las área internas  en concordancia con lo </t>
    </r>
    <r>
      <rPr>
        <u/>
        <sz val="8"/>
        <rFont val="Arial Narrow"/>
        <family val="2"/>
      </rPr>
      <t>estipulado por la ley 1712/ 2014</t>
    </r>
    <r>
      <rPr>
        <sz val="8"/>
        <rFont val="Arial Narrow"/>
        <family val="2"/>
      </rPr>
      <t xml:space="preserve"> y</t>
    </r>
    <r>
      <rPr>
        <u/>
        <sz val="8"/>
        <rFont val="Arial Narrow"/>
        <family val="2"/>
      </rPr>
      <t xml:space="preserve"> matriz de capacitaciones y asesorias </t>
    </r>
    <r>
      <rPr>
        <sz val="8"/>
        <rFont val="Arial Narrow"/>
        <family val="2"/>
      </rPr>
      <t>realizadas por el webmaster.</t>
    </r>
  </si>
  <si>
    <t xml:space="preserve">Realizar seguimiento a las actualizaciones de información que realizan las diferentes áreas internas en la pagina web de la Aerocivil y capacitar a las personas para llevar a cabo dicha actividad. </t>
  </si>
  <si>
    <t>Subcomponente 6 Seguimiento</t>
  </si>
  <si>
    <t>Informe de seguimiento a la ejecución de las actividades académicas y de formación del CEA</t>
  </si>
  <si>
    <t>Producir, publicar y divulgar un informe  de seguimiento  a la ejecución de las actividades académicas y de formación del CEA.</t>
  </si>
  <si>
    <t xml:space="preserve">Control de las Comunicaciones Oficiales por medio de la Ventanilla Única de Correspondencia
</t>
  </si>
  <si>
    <t>Realizar seguimiento a la recepción, radicación y distribución de las Comunicaciones Oficiales gestionadas por la Ventanilla Única de Correspondencia, por medio del SGDEA. Informes cuatrimestral de seguimiento</t>
  </si>
  <si>
    <t>Presentación de informe al Comité Institucional de Coordinación de Control Interno sobre la actualización y calidad de la información publicada en la página web</t>
  </si>
  <si>
    <t>Verificación y seguimiento de la información publicada en la página web de acuerdo con los lineamientos y directirces establecidas por el Ministerio de Telecomunicaciones y procuraduría de conformidad con la Ley 1712 de 2014</t>
  </si>
  <si>
    <r>
      <t xml:space="preserve">COMPONETE 6 : INICIATIVAS ADICIONALES 2023
</t>
    </r>
    <r>
      <rPr>
        <sz val="8"/>
        <color theme="1"/>
        <rFont val="Arial Narrow"/>
        <family val="2"/>
      </rPr>
      <t>Este componente incluye todas las medidas adicionales consideradas por la Entidad para garantizar la transparencia en los procesos de gestión pública, el fortalecimiento de la integridad y la lucha contra la corrupción, como el desarrollo de acciones para la apropiación del Código de Integridad y la gestión de posibles conflictos de intereses</t>
    </r>
  </si>
  <si>
    <t>Subcomponente 1
Código de Integridad</t>
  </si>
  <si>
    <t>Foro de expertos en ética pública</t>
  </si>
  <si>
    <t>Realizar tres foros de expertos enfocado a la ética pública donde participen los servidores aeronauticos que ejerzan cargos de juridicción y mando, cargos de libre nombramiento y remoción y servidores aeronauticos.</t>
  </si>
  <si>
    <t>Una (1) campaña de comunicación interna cuatrimestral para sensibilizar sobre los valores del Código de integridad y la Gestión de Conflicto de IntereseS</t>
  </si>
  <si>
    <t>Realizar campañas de comunicación sobre la Política de Integridad: Código de Integridad - Conflicto de Intereses</t>
  </si>
  <si>
    <t>Una (actividad) programada y ejecutada en el marco del Día Nacional del Servidor Público en la cual se resalten la importancia de los valores del servicio público</t>
  </si>
  <si>
    <t>En el marco de la celebración del Día Nacional del Servidor Público programar una actividad para los servidores públicos del Nivel Central y de las Direcciones Regionales en la cual se resalten la importancia de los valores del servicio público</t>
  </si>
  <si>
    <t>Tres (3) actividades de sensibilización programadas para la vigencia 2023 Politica de Integridad</t>
  </si>
  <si>
    <t xml:space="preserve">Coordinar actividades de sensibilización sobre la Política de Integridad </t>
  </si>
  <si>
    <t xml:space="preserve">Gestionar Curso ante el DAFP sobre Integridad, Transparencia y lucha contra la corrupcion para los servidores publicos y contratistas.
</t>
  </si>
  <si>
    <t>Informe de los resultados de la gestiòn</t>
  </si>
  <si>
    <r>
      <rPr>
        <b/>
        <sz val="8"/>
        <color rgb="FF000000"/>
        <rFont val="Arial Narrow"/>
        <family val="2"/>
      </rPr>
      <t>COMPONENTE 7 :  BIG DATA Y/O APROVECHAMIENTO DE DATOS</t>
    </r>
    <r>
      <rPr>
        <sz val="8"/>
        <color indexed="8"/>
        <rFont val="Arial Narrow"/>
        <family val="2"/>
      </rPr>
      <t>- 2023
Este componente incluye todas las medidas para identificar, aprovechar y compartir el conjunto de datos abiertos a exponer en el portal gov.co basado en Ley de Transparencia y del Derecho de Acceso a la Información Pública Nacional, Manual de Gobierno Digital y la Guía para el uso y aprovechamiento de Datos Abiertos en Colombia.</t>
    </r>
  </si>
  <si>
    <t>Subcomponente 1
Aprovechamiento de dato</t>
  </si>
  <si>
    <t>Análisis de datos relacionados con transparencia y acceso a la información</t>
  </si>
  <si>
    <t xml:space="preserve">Incorporar desde Análitica de datos las acciones emitidas que desde la Entidad fortalezcan la información y datos respecto a la transparencia, el acceso a la información. </t>
  </si>
  <si>
    <t>Oficina de Analitica de Datos</t>
  </si>
  <si>
    <t xml:space="preserve">Plan actualizado de apertura de datos abiertos </t>
  </si>
  <si>
    <t>Actualizar el plan de apertura  de datos abiertos en la entidad</t>
  </si>
  <si>
    <r>
      <t xml:space="preserve">Modelo de Gobierno de datos y su documentación </t>
    </r>
    <r>
      <rPr>
        <u/>
        <sz val="8"/>
        <rFont val="Arial Narrow"/>
        <family val="2"/>
      </rPr>
      <t>aprobada</t>
    </r>
    <r>
      <rPr>
        <sz val="8"/>
        <rFont val="Arial Narrow"/>
        <family val="2"/>
      </rPr>
      <t xml:space="preserve"> en el sistema de gestión
</t>
    </r>
    <r>
      <rPr>
        <u/>
        <sz val="8"/>
        <rFont val="Arial Narrow"/>
        <family val="2"/>
      </rPr>
      <t>Adecuación de la Estructura de Gobierno del Dato</t>
    </r>
  </si>
  <si>
    <t xml:space="preserve">Avance en la Implementación del Modelo de Gobierno de gobierno de datos para su gestión en la entidad </t>
  </si>
  <si>
    <r>
      <t xml:space="preserve">Habilitar en el portal del estado gov.co  </t>
    </r>
    <r>
      <rPr>
        <u/>
        <sz val="8"/>
        <rFont val="Arial Narrow"/>
        <family val="2"/>
      </rPr>
      <t>seis(6) consultas de información de las iniciativas de carpeta ciudadana</t>
    </r>
    <r>
      <rPr>
        <sz val="8"/>
        <rFont val="Arial Narrow"/>
        <family val="2"/>
      </rPr>
      <t xml:space="preserve"> a saber: Certificados de matrículas de aeronave, certificado de libertad y tradición de aeronaves, licencia de personal aeronáutico, horas de vuelo personal aeronáutico, chequeos de vuelo, certificados médicos de medicina de aviación.</t>
    </r>
  </si>
  <si>
    <t>Habilitar Servicios Ciudadanos Digitales - Carpeta Ciudadana iniciativas programadas</t>
  </si>
  <si>
    <t>Información de la oferta académica de la Secretaría del CEA   actualizada y publicada en datos.gov.co.</t>
  </si>
  <si>
    <t>Mantener en datos.gov.co actualizada la información de la oferta académica de la Secretaría del CEA</t>
  </si>
  <si>
    <t>CUMPLIMIENTO</t>
  </si>
  <si>
    <t>Acumulado ejec</t>
  </si>
  <si>
    <t>P Icuat</t>
  </si>
  <si>
    <t>M Icuat</t>
  </si>
  <si>
    <t>P IICuat</t>
  </si>
  <si>
    <t>M IIcuat</t>
  </si>
  <si>
    <t>P IIICuat</t>
  </si>
  <si>
    <t>M IIIcuat</t>
  </si>
  <si>
    <t>P ICuat</t>
  </si>
  <si>
    <t>CI</t>
  </si>
  <si>
    <t>C2</t>
  </si>
  <si>
    <t>C3</t>
  </si>
  <si>
    <t>C4</t>
  </si>
  <si>
    <t>C5</t>
  </si>
  <si>
    <t>C6</t>
  </si>
  <si>
    <t>C7</t>
  </si>
  <si>
    <t>c1</t>
  </si>
  <si>
    <t>c2</t>
  </si>
  <si>
    <t>c3</t>
  </si>
  <si>
    <t>c4</t>
  </si>
  <si>
    <t>c5</t>
  </si>
  <si>
    <t>c6</t>
  </si>
  <si>
    <t>c7</t>
  </si>
  <si>
    <t>DGTH</t>
  </si>
  <si>
    <t>SG</t>
  </si>
  <si>
    <t>REC</t>
  </si>
  <si>
    <t>GIO</t>
  </si>
  <si>
    <t>OCI</t>
  </si>
  <si>
    <t>OAP</t>
  </si>
  <si>
    <t>STI</t>
  </si>
  <si>
    <t xml:space="preserve">CEA </t>
  </si>
  <si>
    <t>ODISC</t>
  </si>
  <si>
    <t>OACRI</t>
  </si>
  <si>
    <t>DA</t>
  </si>
  <si>
    <t>GDOC</t>
  </si>
  <si>
    <t>OANAL</t>
  </si>
  <si>
    <t>DOPER</t>
  </si>
  <si>
    <t>ELIM</t>
  </si>
  <si>
    <t>Aprobado en CIGD 29 enero 2024</t>
  </si>
  <si>
    <t>Realizar seguimiento a las actualizaciones de información que realizan las diferentes áreas internas en la pagina web de la Aerocivil y capacitar a las personas para llevar a cabo dicha actividad que no gobierne el Web Master, de acuerdo con los criterios establecidos por Mintic y la Procuraduría General de la Nación con respecto a la Ley de Transparencia (1712 de 2014 y sus anexos técnicos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</si>
</sst>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font>
      <sz val="11"/>
      <color theme="1"/>
      <name val="Calibri"/>
      <family val="2"/>
      <scheme val="minor"/>
    </font>
    <font>
      <sz val="11"/>
      <color theme="1"/>
      <name val="Calibri"/>
      <family val="2"/>
      <scheme val="minor"/>
    </font>
    <font>
      <sz val="11"/>
      <color theme="0"/>
      <name val="Calibri"/>
      <family val="2"/>
      <scheme val="minor"/>
    </font>
    <font>
      <b/>
      <sz val="8"/>
      <color rgb="FFFFFFFF"/>
      <name val="Arial"/>
      <family val="2"/>
    </font>
    <font>
      <sz val="8"/>
      <color theme="1"/>
      <name val="Calibri"/>
      <family val="2"/>
      <scheme val="minor"/>
    </font>
    <font>
      <b/>
      <sz val="8"/>
      <color rgb="FFFFFF00"/>
      <name val="Arial"/>
      <family val="2"/>
    </font>
    <font>
      <b/>
      <sz val="10"/>
      <color rgb="FFFF0000"/>
      <name val="Arial"/>
      <family val="2"/>
    </font>
    <font>
      <b/>
      <sz val="8"/>
      <color theme="0"/>
      <name val="Arial"/>
      <family val="2"/>
    </font>
    <font>
      <b/>
      <sz val="6"/>
      <color rgb="FFFFFFFF"/>
      <name val="Arial"/>
      <family val="2"/>
    </font>
    <font>
      <b/>
      <sz val="8"/>
      <color theme="0"/>
      <name val="Arial Narrow"/>
      <family val="2"/>
    </font>
    <font>
      <b/>
      <sz val="8"/>
      <name val="Arial Narrow"/>
      <family val="2"/>
    </font>
    <font>
      <sz val="8"/>
      <name val="Arial Narrow"/>
      <family val="2"/>
    </font>
    <font>
      <b/>
      <sz val="8"/>
      <color theme="1"/>
      <name val="Arial Narrow"/>
      <family val="2"/>
    </font>
    <font>
      <b/>
      <sz val="8"/>
      <name val="Arial"/>
      <family val="2"/>
    </font>
    <font>
      <b/>
      <sz val="8"/>
      <color theme="1"/>
      <name val="Arial"/>
      <family val="2"/>
    </font>
    <font>
      <sz val="8"/>
      <color theme="1"/>
      <name val="Arial"/>
      <family val="2"/>
    </font>
    <font>
      <b/>
      <sz val="8"/>
      <color rgb="FFFF0000"/>
      <name val="Arial"/>
      <family val="2"/>
    </font>
    <font>
      <sz val="8"/>
      <color rgb="FFFF6600"/>
      <name val="Arial"/>
      <family val="2"/>
    </font>
    <font>
      <sz val="8"/>
      <name val="Arial"/>
      <family val="2"/>
    </font>
    <font>
      <sz val="12"/>
      <color theme="1"/>
      <name val="Calibri"/>
      <family val="2"/>
      <scheme val="minor"/>
    </font>
    <font>
      <b/>
      <sz val="9"/>
      <name val="Arial"/>
      <family val="2"/>
    </font>
    <font>
      <sz val="10"/>
      <name val="Arial"/>
      <family val="2"/>
    </font>
    <font>
      <sz val="11"/>
      <color theme="1"/>
      <name val="Arial"/>
      <family val="2"/>
    </font>
    <font>
      <b/>
      <sz val="8"/>
      <color theme="4"/>
      <name val="Arial"/>
      <family val="2"/>
    </font>
    <font>
      <sz val="8"/>
      <name val="Calibri"/>
      <family val="2"/>
      <scheme val="minor"/>
    </font>
    <font>
      <sz val="10"/>
      <color theme="1"/>
      <name val="Arial"/>
      <family val="2"/>
    </font>
    <font>
      <b/>
      <sz val="8"/>
      <name val="Calibri"/>
      <family val="2"/>
      <scheme val="minor"/>
    </font>
    <font>
      <b/>
      <sz val="8"/>
      <color theme="1"/>
      <name val="Calibri"/>
      <family val="2"/>
      <scheme val="minor"/>
    </font>
    <font>
      <b/>
      <sz val="11"/>
      <color rgb="FF444444"/>
      <name val="Calibri"/>
      <charset val="1"/>
    </font>
    <font>
      <b/>
      <sz val="9"/>
      <name val="Arial"/>
    </font>
    <font>
      <sz val="8"/>
      <name val="Arial"/>
    </font>
    <font>
      <b/>
      <sz val="8"/>
      <name val="Arial"/>
    </font>
    <font>
      <b/>
      <sz val="10"/>
      <color rgb="FFFF0000"/>
      <name val="Arial"/>
    </font>
    <font>
      <b/>
      <sz val="9"/>
      <color theme="1"/>
      <name val="Arial"/>
      <family val="2"/>
    </font>
    <font>
      <sz val="8"/>
      <color rgb="FF000000"/>
      <name val="Arial Narrow"/>
    </font>
    <font>
      <b/>
      <sz val="8"/>
      <color rgb="FF000000"/>
      <name val="Arial Narrow"/>
    </font>
    <font>
      <b/>
      <sz val="8"/>
      <color rgb="FF000000"/>
      <name val="Arial Narrow"/>
      <family val="2"/>
    </font>
    <font>
      <sz val="7"/>
      <color rgb="FF000000"/>
      <name val="Arial Narrow"/>
      <family val="2"/>
    </font>
    <font>
      <sz val="8"/>
      <color theme="1"/>
      <name val="Arial Narrow"/>
      <family val="2"/>
    </font>
    <font>
      <sz val="8"/>
      <color indexed="8"/>
      <name val="Arial Narrow"/>
      <family val="2"/>
    </font>
    <font>
      <b/>
      <sz val="8"/>
      <color theme="8" tint="-0.499984740745262"/>
      <name val="Arial Narrow"/>
      <family val="2"/>
    </font>
    <font>
      <sz val="8"/>
      <color rgb="FF000000"/>
      <name val="Arial Narrow"/>
      <family val="2"/>
    </font>
    <font>
      <u/>
      <sz val="8"/>
      <name val="Arial Narrow"/>
      <family val="2"/>
    </font>
    <font>
      <sz val="8"/>
      <color rgb="FFFF6600"/>
      <name val="Arial Narrow"/>
      <family val="2"/>
    </font>
    <font>
      <sz val="8"/>
      <color rgb="FFFF0000"/>
      <name val="Arial Narrow"/>
      <family val="2"/>
    </font>
    <font>
      <u/>
      <sz val="8"/>
      <color rgb="FF000000"/>
      <name val="Arial Narrow"/>
      <family val="2"/>
    </font>
    <font>
      <b/>
      <sz val="8"/>
      <color rgb="FFFF0000"/>
      <name val="Arial Narrow"/>
      <family val="2"/>
    </font>
    <font>
      <b/>
      <sz val="8"/>
      <color theme="8" tint="-0.249977111117893"/>
      <name val="Arial"/>
      <family val="2"/>
    </font>
    <font>
      <b/>
      <sz val="8"/>
      <color theme="8" tint="-0.249977111117893"/>
      <name val="Calibri"/>
      <family val="2"/>
      <scheme val="minor"/>
    </font>
    <font>
      <b/>
      <sz val="10"/>
      <color theme="1"/>
      <name val="Arial Narrow"/>
      <family val="2"/>
    </font>
    <font>
      <sz val="14"/>
      <color theme="1"/>
      <name val="Calibri"/>
      <family val="2"/>
      <scheme val="minor"/>
    </font>
    <font>
      <b/>
      <sz val="14"/>
      <color theme="1"/>
      <name val="Calibri"/>
      <family val="2"/>
      <scheme val="minor"/>
    </font>
    <font>
      <b/>
      <sz val="18"/>
      <color theme="1"/>
      <name val="Calibri"/>
      <family val="2"/>
      <scheme val="minor"/>
    </font>
    <font>
      <b/>
      <sz val="11"/>
      <color rgb="FF000000"/>
      <name val="Arial"/>
      <family val="2"/>
    </font>
    <font>
      <b/>
      <sz val="11"/>
      <color rgb="FF000000"/>
      <name val="Calibri"/>
      <family val="2"/>
      <scheme val="minor"/>
    </font>
    <font>
      <b/>
      <sz val="9"/>
      <color theme="0"/>
      <name val="Arial"/>
      <family val="2"/>
    </font>
    <font>
      <b/>
      <sz val="11"/>
      <color rgb="FF000000"/>
      <name val="Aptos Estrechos"/>
    </font>
    <font>
      <b/>
      <sz val="11"/>
      <color theme="0"/>
      <name val="Aptos Estrechos"/>
    </font>
    <font>
      <sz val="11"/>
      <color rgb="FF000000"/>
      <name val="Aptos Estrechos"/>
    </font>
    <font>
      <b/>
      <sz val="11"/>
      <name val="Aptos Estrechos"/>
    </font>
    <font>
      <b/>
      <sz val="11"/>
      <color rgb="FF7030A0"/>
      <name val="Aptos Estrechos"/>
    </font>
    <font>
      <sz val="11"/>
      <color indexed="8"/>
      <name val="Aptos Estrechos"/>
    </font>
    <font>
      <b/>
      <sz val="11"/>
      <color theme="1"/>
      <name val="Arial"/>
      <family val="2"/>
    </font>
    <font>
      <b/>
      <sz val="6"/>
      <color theme="1"/>
      <name val="Arial"/>
      <family val="2"/>
    </font>
    <font>
      <sz val="11"/>
      <name val="Aptos Estrechos"/>
    </font>
    <font>
      <sz val="10"/>
      <color rgb="FF000000"/>
      <name val="Aptos Estrechos"/>
    </font>
    <font>
      <b/>
      <sz val="12"/>
      <color theme="1"/>
      <name val="Arial"/>
      <family val="2"/>
    </font>
  </fonts>
  <fills count="31">
    <fill>
      <patternFill patternType="none"/>
    </fill>
    <fill>
      <patternFill patternType="gray125"/>
    </fill>
    <fill>
      <patternFill patternType="solid">
        <fgColor theme="4"/>
      </patternFill>
    </fill>
    <fill>
      <patternFill patternType="solid">
        <fgColor rgb="FF808080"/>
        <bgColor rgb="FF000000"/>
      </patternFill>
    </fill>
    <fill>
      <patternFill patternType="solid">
        <fgColor rgb="FF00B050"/>
        <bgColor rgb="FF000000"/>
      </patternFill>
    </fill>
    <fill>
      <patternFill patternType="solid">
        <fgColor rgb="FF1F4E78"/>
        <bgColor rgb="FF000000"/>
      </patternFill>
    </fill>
    <fill>
      <patternFill patternType="solid">
        <fgColor theme="8" tint="-0.49998474074526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tint="0.59999389629810485"/>
        <bgColor indexed="64"/>
      </patternFill>
    </fill>
    <fill>
      <patternFill patternType="solid">
        <fgColor theme="3" tint="0.79998168889431442"/>
        <bgColor rgb="FF000000"/>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3" tint="0.79998168889431442"/>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9" fillId="0" borderId="0"/>
    <xf numFmtId="0" fontId="21" fillId="0" borderId="0"/>
  </cellStyleXfs>
  <cellXfs count="482">
    <xf numFmtId="0" fontId="0" fillId="0" borderId="0" xfId="0"/>
    <xf numFmtId="0" fontId="3" fillId="3" borderId="1" xfId="0" applyFont="1" applyFill="1" applyBorder="1" applyAlignment="1">
      <alignment horizontal="center" vertical="center"/>
    </xf>
    <xf numFmtId="0" fontId="4" fillId="0" borderId="0" xfId="0" applyFont="1"/>
    <xf numFmtId="0" fontId="3" fillId="5" borderId="1"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17" fontId="3" fillId="5" borderId="5"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13" fillId="0" borderId="14" xfId="0" applyFont="1" applyBorder="1" applyAlignment="1">
      <alignment horizontal="center" vertical="center"/>
    </xf>
    <xf numFmtId="0" fontId="13" fillId="10" borderId="19" xfId="0" applyFont="1" applyFill="1" applyBorder="1" applyAlignment="1">
      <alignment horizontal="center" vertical="center"/>
    </xf>
    <xf numFmtId="0" fontId="13" fillId="0" borderId="19" xfId="0" applyFont="1" applyBorder="1" applyAlignment="1">
      <alignment horizontal="center" vertical="center"/>
    </xf>
    <xf numFmtId="0" fontId="13" fillId="10" borderId="26" xfId="0" applyFont="1" applyFill="1" applyBorder="1" applyAlignment="1">
      <alignment horizontal="center" vertical="center"/>
    </xf>
    <xf numFmtId="0" fontId="13" fillId="0" borderId="23" xfId="0" applyFont="1" applyBorder="1" applyAlignment="1">
      <alignment horizontal="center" vertical="center"/>
    </xf>
    <xf numFmtId="0" fontId="15" fillId="0" borderId="0" xfId="0" applyFont="1"/>
    <xf numFmtId="0" fontId="15" fillId="0" borderId="0" xfId="0" applyFont="1" applyAlignment="1">
      <alignment horizontal="center" vertical="center"/>
    </xf>
    <xf numFmtId="0" fontId="2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8" fillId="0" borderId="0" xfId="0" applyFont="1" applyAlignment="1">
      <alignment horizontal="center" vertical="center"/>
    </xf>
    <xf numFmtId="0" fontId="6" fillId="0" borderId="0" xfId="0" applyFont="1" applyAlignment="1">
      <alignment horizontal="center" vertical="center"/>
    </xf>
    <xf numFmtId="0" fontId="23" fillId="0" borderId="0" xfId="0" applyFont="1" applyAlignment="1">
      <alignment horizontal="center" vertical="center" wrapText="1"/>
    </xf>
    <xf numFmtId="0" fontId="18" fillId="0" borderId="0" xfId="0" applyFont="1" applyAlignment="1">
      <alignment wrapText="1"/>
    </xf>
    <xf numFmtId="0" fontId="4" fillId="0" borderId="0" xfId="0" applyFont="1" applyAlignment="1">
      <alignment horizontal="center" vertical="center"/>
    </xf>
    <xf numFmtId="9" fontId="14" fillId="0" borderId="0" xfId="1" applyFont="1" applyFill="1" applyAlignment="1">
      <alignment horizontal="center" vertical="center" wrapText="1"/>
    </xf>
    <xf numFmtId="0" fontId="18" fillId="0" borderId="0" xfId="0" applyFont="1"/>
    <xf numFmtId="10" fontId="12" fillId="0" borderId="12" xfId="1" applyNumberFormat="1" applyFont="1" applyBorder="1" applyAlignment="1">
      <alignment horizontal="center" vertical="center"/>
    </xf>
    <xf numFmtId="10" fontId="12" fillId="0" borderId="0" xfId="1" applyNumberFormat="1" applyFont="1" applyBorder="1" applyAlignment="1">
      <alignment horizontal="center" vertical="center"/>
    </xf>
    <xf numFmtId="10" fontId="12" fillId="0" borderId="17" xfId="1" applyNumberFormat="1" applyFont="1" applyBorder="1" applyAlignment="1">
      <alignment horizontal="center" vertical="center"/>
    </xf>
    <xf numFmtId="10" fontId="12" fillId="11" borderId="12" xfId="1" applyNumberFormat="1" applyFont="1" applyFill="1" applyBorder="1" applyAlignment="1">
      <alignment horizontal="center" vertical="center"/>
    </xf>
    <xf numFmtId="0" fontId="14" fillId="0" borderId="0" xfId="0" applyFont="1" applyAlignment="1">
      <alignment horizontal="center" vertical="center" wrapText="1"/>
    </xf>
    <xf numFmtId="0" fontId="12" fillId="0" borderId="1" xfId="0" applyFont="1" applyBorder="1" applyAlignment="1">
      <alignment horizontal="center" vertical="center" wrapText="1"/>
    </xf>
    <xf numFmtId="0" fontId="12" fillId="11" borderId="1" xfId="0" applyFont="1" applyFill="1" applyBorder="1" applyAlignment="1">
      <alignment horizontal="center" vertical="center" wrapText="1"/>
    </xf>
    <xf numFmtId="10" fontId="15" fillId="0" borderId="0" xfId="0" applyNumberFormat="1" applyFont="1" applyAlignment="1">
      <alignment horizontal="center" vertical="center"/>
    </xf>
    <xf numFmtId="10" fontId="15" fillId="9" borderId="0" xfId="0" applyNumberFormat="1" applyFont="1" applyFill="1" applyAlignment="1">
      <alignment horizontal="center" vertical="center"/>
    </xf>
    <xf numFmtId="0" fontId="16" fillId="0" borderId="0" xfId="0" applyFont="1" applyAlignment="1">
      <alignment horizontal="center" vertical="center" wrapText="1"/>
    </xf>
    <xf numFmtId="9" fontId="15" fillId="0" borderId="0" xfId="1" applyFont="1" applyAlignment="1">
      <alignment horizontal="center" vertical="center"/>
    </xf>
    <xf numFmtId="9" fontId="15" fillId="8" borderId="0" xfId="1" applyFont="1" applyFill="1" applyAlignment="1">
      <alignment horizontal="center" vertical="center"/>
    </xf>
    <xf numFmtId="9" fontId="15" fillId="23" borderId="0" xfId="1" applyFont="1" applyFill="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4" fillId="0" borderId="0" xfId="0" applyFont="1"/>
    <xf numFmtId="10" fontId="15" fillId="13" borderId="0" xfId="0" applyNumberFormat="1" applyFont="1" applyFill="1" applyAlignment="1">
      <alignment horizontal="center" vertical="center"/>
    </xf>
    <xf numFmtId="0" fontId="16" fillId="0" borderId="19" xfId="0" applyFont="1" applyBorder="1" applyAlignment="1">
      <alignment horizontal="center" vertical="center"/>
    </xf>
    <xf numFmtId="0" fontId="16" fillId="10" borderId="19" xfId="0" applyFont="1" applyFill="1" applyBorder="1" applyAlignment="1">
      <alignment horizontal="center" vertical="center"/>
    </xf>
    <xf numFmtId="10" fontId="15" fillId="16" borderId="0" xfId="0" applyNumberFormat="1" applyFont="1" applyFill="1" applyAlignment="1">
      <alignment horizontal="center" vertical="center"/>
    </xf>
    <xf numFmtId="10" fontId="12" fillId="0" borderId="14" xfId="0" applyNumberFormat="1" applyFont="1" applyBorder="1" applyAlignment="1">
      <alignment horizontal="center" vertical="center"/>
    </xf>
    <xf numFmtId="10" fontId="46" fillId="10" borderId="19" xfId="0" applyNumberFormat="1" applyFont="1" applyFill="1" applyBorder="1" applyAlignment="1" applyProtection="1">
      <alignment horizontal="center" vertical="center"/>
      <protection locked="0"/>
    </xf>
    <xf numFmtId="10" fontId="12" fillId="0" borderId="19" xfId="0" applyNumberFormat="1" applyFont="1" applyBorder="1" applyAlignment="1">
      <alignment horizontal="center" vertical="center"/>
    </xf>
    <xf numFmtId="10" fontId="46" fillId="10" borderId="26" xfId="0" applyNumberFormat="1" applyFont="1" applyFill="1" applyBorder="1" applyAlignment="1" applyProtection="1">
      <alignment horizontal="center" vertical="center"/>
      <protection locked="0"/>
    </xf>
    <xf numFmtId="10" fontId="36" fillId="0" borderId="19" xfId="0" applyNumberFormat="1" applyFont="1" applyBorder="1" applyAlignment="1">
      <alignment horizontal="center" vertical="center"/>
    </xf>
    <xf numFmtId="10" fontId="46" fillId="10" borderId="19" xfId="0" applyNumberFormat="1" applyFont="1" applyFill="1" applyBorder="1" applyAlignment="1">
      <alignment horizontal="center" vertical="center"/>
    </xf>
    <xf numFmtId="10" fontId="12" fillId="0" borderId="23" xfId="0" applyNumberFormat="1" applyFont="1" applyBorder="1" applyAlignment="1">
      <alignment horizontal="center" vertical="center"/>
    </xf>
    <xf numFmtId="10" fontId="38" fillId="0" borderId="14" xfId="3" applyNumberFormat="1" applyFont="1" applyBorder="1" applyAlignment="1">
      <alignment horizontal="center" vertical="center"/>
    </xf>
    <xf numFmtId="10" fontId="38" fillId="10" borderId="19" xfId="3" applyNumberFormat="1" applyFont="1" applyFill="1" applyBorder="1" applyAlignment="1">
      <alignment horizontal="center" vertical="center"/>
    </xf>
    <xf numFmtId="10" fontId="38" fillId="0" borderId="19" xfId="3" applyNumberFormat="1" applyFont="1" applyBorder="1" applyAlignment="1">
      <alignment horizontal="center" vertical="center"/>
    </xf>
    <xf numFmtId="10" fontId="38" fillId="10" borderId="26" xfId="3" applyNumberFormat="1" applyFont="1" applyFill="1" applyBorder="1" applyAlignment="1">
      <alignment horizontal="center" vertical="center"/>
    </xf>
    <xf numFmtId="10" fontId="38" fillId="25" borderId="19" xfId="3" applyNumberFormat="1" applyFont="1" applyFill="1" applyBorder="1" applyAlignment="1">
      <alignment horizontal="center" vertical="center"/>
    </xf>
    <xf numFmtId="10" fontId="38" fillId="0" borderId="23" xfId="3" applyNumberFormat="1" applyFont="1" applyBorder="1" applyAlignment="1">
      <alignment horizontal="center" vertical="center"/>
    </xf>
    <xf numFmtId="10" fontId="12" fillId="0" borderId="14" xfId="3" applyNumberFormat="1" applyFont="1" applyBorder="1" applyAlignment="1">
      <alignment horizontal="center" vertical="center"/>
    </xf>
    <xf numFmtId="10" fontId="12" fillId="10" borderId="19" xfId="3" applyNumberFormat="1" applyFont="1" applyFill="1" applyBorder="1" applyAlignment="1">
      <alignment horizontal="center" vertical="center"/>
    </xf>
    <xf numFmtId="10" fontId="12" fillId="0" borderId="19" xfId="3" applyNumberFormat="1" applyFont="1" applyBorder="1" applyAlignment="1">
      <alignment horizontal="center" vertical="center"/>
    </xf>
    <xf numFmtId="10" fontId="12" fillId="10" borderId="26" xfId="3" applyNumberFormat="1" applyFont="1" applyFill="1" applyBorder="1" applyAlignment="1">
      <alignment horizontal="center" vertical="center"/>
    </xf>
    <xf numFmtId="10" fontId="12" fillId="25" borderId="19" xfId="3" applyNumberFormat="1" applyFont="1" applyFill="1" applyBorder="1" applyAlignment="1">
      <alignment horizontal="center" vertical="center"/>
    </xf>
    <xf numFmtId="10" fontId="12" fillId="0" borderId="23" xfId="3" applyNumberFormat="1" applyFont="1" applyBorder="1" applyAlignment="1">
      <alignment horizontal="center" vertical="center"/>
    </xf>
    <xf numFmtId="10" fontId="11" fillId="0" borderId="19" xfId="3" applyNumberFormat="1" applyFont="1" applyBorder="1" applyAlignment="1">
      <alignment horizontal="center" vertical="center"/>
    </xf>
    <xf numFmtId="10" fontId="11" fillId="10" borderId="19" xfId="3" applyNumberFormat="1" applyFont="1" applyFill="1" applyBorder="1" applyAlignment="1">
      <alignment horizontal="center" vertical="center"/>
    </xf>
    <xf numFmtId="10" fontId="4" fillId="0" borderId="0" xfId="0" applyNumberFormat="1" applyFont="1" applyAlignment="1">
      <alignment horizontal="center" vertical="center"/>
    </xf>
    <xf numFmtId="10" fontId="47" fillId="0" borderId="0" xfId="0" applyNumberFormat="1" applyFont="1" applyAlignment="1">
      <alignment horizontal="center" vertical="center"/>
    </xf>
    <xf numFmtId="10" fontId="48" fillId="0" borderId="0" xfId="0" applyNumberFormat="1" applyFont="1" applyAlignment="1">
      <alignment horizontal="center" vertical="center"/>
    </xf>
    <xf numFmtId="0" fontId="18" fillId="0" borderId="0" xfId="0" applyFont="1" applyAlignment="1">
      <alignment horizontal="center" vertical="center" wrapText="1"/>
    </xf>
    <xf numFmtId="10" fontId="12" fillId="10" borderId="19" xfId="0" applyNumberFormat="1" applyFont="1" applyFill="1" applyBorder="1" applyAlignment="1">
      <alignment horizontal="center" vertical="center"/>
    </xf>
    <xf numFmtId="0" fontId="24" fillId="27" borderId="0" xfId="0" applyFont="1" applyFill="1" applyAlignment="1">
      <alignment horizontal="center" vertical="center"/>
    </xf>
    <xf numFmtId="0" fontId="25" fillId="27" borderId="0" xfId="0" applyFont="1" applyFill="1" applyAlignment="1">
      <alignment horizontal="center" vertical="center"/>
    </xf>
    <xf numFmtId="0" fontId="4" fillId="27" borderId="0" xfId="0" applyFont="1" applyFill="1" applyAlignment="1">
      <alignment horizontal="center" vertical="center"/>
    </xf>
    <xf numFmtId="0" fontId="18" fillId="27" borderId="0" xfId="0" applyFont="1" applyFill="1" applyAlignment="1">
      <alignment horizontal="center" vertical="center"/>
    </xf>
    <xf numFmtId="0" fontId="6" fillId="27" borderId="0" xfId="0" applyFont="1" applyFill="1" applyAlignment="1">
      <alignment horizontal="center" vertical="center"/>
    </xf>
    <xf numFmtId="0" fontId="18" fillId="27" borderId="0" xfId="0" applyFont="1" applyFill="1" applyAlignment="1">
      <alignment horizontal="center" vertical="center" wrapText="1"/>
    </xf>
    <xf numFmtId="0" fontId="15" fillId="27" borderId="0" xfId="0" applyFont="1" applyFill="1" applyAlignment="1">
      <alignment horizontal="center" vertical="center"/>
    </xf>
    <xf numFmtId="10" fontId="49" fillId="22" borderId="37" xfId="1" applyNumberFormat="1" applyFont="1" applyFill="1" applyBorder="1" applyAlignment="1">
      <alignment horizontal="center" vertical="center"/>
    </xf>
    <xf numFmtId="10" fontId="49" fillId="23" borderId="37" xfId="1" applyNumberFormat="1" applyFont="1" applyFill="1" applyBorder="1" applyAlignment="1">
      <alignment horizontal="center" vertical="center"/>
    </xf>
    <xf numFmtId="10" fontId="49" fillId="22" borderId="38" xfId="1" applyNumberFormat="1" applyFont="1" applyFill="1" applyBorder="1" applyAlignment="1">
      <alignment horizontal="center" vertical="center"/>
    </xf>
    <xf numFmtId="10" fontId="49" fillId="23" borderId="38" xfId="1" applyNumberFormat="1" applyFont="1" applyFill="1" applyBorder="1" applyAlignment="1">
      <alignment horizontal="center" vertical="center"/>
    </xf>
    <xf numFmtId="0" fontId="47" fillId="0" borderId="0" xfId="0" applyFont="1" applyAlignment="1">
      <alignment horizontal="center" vertical="center"/>
    </xf>
    <xf numFmtId="0" fontId="48" fillId="0" borderId="0" xfId="0" applyFont="1" applyAlignment="1">
      <alignment horizontal="center" vertical="center"/>
    </xf>
    <xf numFmtId="10" fontId="31" fillId="10" borderId="19" xfId="0" applyNumberFormat="1" applyFont="1" applyFill="1" applyBorder="1" applyAlignment="1">
      <alignment horizontal="center" vertical="center" wrapText="1"/>
    </xf>
    <xf numFmtId="10" fontId="31" fillId="25" borderId="19" xfId="0" applyNumberFormat="1" applyFont="1" applyFill="1" applyBorder="1" applyAlignment="1">
      <alignment horizontal="center" vertical="center" wrapText="1"/>
    </xf>
    <xf numFmtId="10" fontId="12" fillId="25" borderId="14" xfId="0" applyNumberFormat="1" applyFont="1" applyFill="1" applyBorder="1" applyAlignment="1">
      <alignment horizontal="center" vertical="center"/>
    </xf>
    <xf numFmtId="0" fontId="4" fillId="0" borderId="0" xfId="0" applyFont="1" applyAlignment="1">
      <alignment horizontal="center"/>
    </xf>
    <xf numFmtId="0" fontId="51" fillId="25" borderId="43" xfId="0" applyFont="1" applyFill="1" applyBorder="1" applyAlignment="1">
      <alignment horizontal="center" vertical="center" wrapText="1"/>
    </xf>
    <xf numFmtId="0" fontId="51" fillId="0" borderId="44" xfId="0" applyFont="1" applyBorder="1" applyAlignment="1">
      <alignment horizontal="center" vertical="center"/>
    </xf>
    <xf numFmtId="0" fontId="51" fillId="0" borderId="0" xfId="0" applyFont="1" applyAlignment="1">
      <alignment vertical="center"/>
    </xf>
    <xf numFmtId="0" fontId="51" fillId="28" borderId="43" xfId="0" applyFont="1" applyFill="1" applyBorder="1" applyAlignment="1">
      <alignment horizontal="center" vertical="center"/>
    </xf>
    <xf numFmtId="0" fontId="51" fillId="28" borderId="46" xfId="0" applyFont="1" applyFill="1" applyBorder="1" applyAlignment="1">
      <alignment horizontal="center" vertical="center"/>
    </xf>
    <xf numFmtId="0" fontId="51" fillId="0" borderId="45" xfId="0" applyFont="1" applyBorder="1" applyAlignment="1">
      <alignment horizontal="center"/>
    </xf>
    <xf numFmtId="0" fontId="51" fillId="0" borderId="0" xfId="0" applyFont="1" applyAlignment="1">
      <alignment horizontal="center" vertical="center" wrapText="1"/>
    </xf>
    <xf numFmtId="0" fontId="51" fillId="0" borderId="43" xfId="0" applyFont="1" applyBorder="1" applyAlignment="1">
      <alignment horizontal="center" vertical="center" wrapText="1"/>
    </xf>
    <xf numFmtId="0" fontId="50" fillId="0" borderId="0" xfId="0" applyFont="1" applyAlignment="1">
      <alignment wrapText="1"/>
    </xf>
    <xf numFmtId="0" fontId="52" fillId="0" borderId="43" xfId="0" applyFont="1" applyBorder="1" applyAlignment="1">
      <alignment horizontal="center" vertical="center"/>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8" fillId="25" borderId="0" xfId="0" applyFont="1" applyFill="1" applyAlignment="1">
      <alignment horizontal="center" vertical="center"/>
    </xf>
    <xf numFmtId="0" fontId="22" fillId="25" borderId="0" xfId="0" applyFont="1" applyFill="1" applyAlignment="1">
      <alignment horizontal="center" vertical="center"/>
    </xf>
    <xf numFmtId="0" fontId="13" fillId="25" borderId="0" xfId="0" applyFont="1" applyFill="1" applyAlignment="1">
      <alignment horizontal="center" vertical="center"/>
    </xf>
    <xf numFmtId="0" fontId="13" fillId="25" borderId="0" xfId="0" applyFont="1" applyFill="1" applyAlignment="1">
      <alignment horizontal="center" vertical="center" wrapText="1"/>
    </xf>
    <xf numFmtId="0" fontId="4" fillId="25" borderId="0" xfId="0" applyFont="1" applyFill="1"/>
    <xf numFmtId="0" fontId="4" fillId="25" borderId="0" xfId="0" applyFont="1" applyFill="1" applyAlignment="1">
      <alignment horizontal="center"/>
    </xf>
    <xf numFmtId="0" fontId="18" fillId="25" borderId="0" xfId="0" applyFont="1" applyFill="1" applyAlignment="1">
      <alignment horizontal="center" vertical="center" wrapText="1"/>
    </xf>
    <xf numFmtId="0" fontId="18" fillId="25" borderId="0" xfId="0" applyFont="1" applyFill="1" applyAlignment="1">
      <alignment wrapText="1"/>
    </xf>
    <xf numFmtId="0" fontId="18" fillId="25" borderId="0" xfId="0" applyFont="1" applyFill="1"/>
    <xf numFmtId="0" fontId="4" fillId="26" borderId="0" xfId="0" applyFont="1" applyFill="1"/>
    <xf numFmtId="0" fontId="4" fillId="26" borderId="0" xfId="0" applyFont="1" applyFill="1" applyAlignment="1">
      <alignment horizontal="center" vertical="center"/>
    </xf>
    <xf numFmtId="0" fontId="27" fillId="0" borderId="0" xfId="0" applyFont="1"/>
    <xf numFmtId="0" fontId="53" fillId="25" borderId="0" xfId="0" applyFont="1" applyFill="1" applyAlignment="1">
      <alignment horizontal="center" vertical="center"/>
    </xf>
    <xf numFmtId="0" fontId="54" fillId="0" borderId="0" xfId="0" applyFont="1"/>
    <xf numFmtId="0" fontId="53" fillId="0" borderId="0" xfId="0" applyFont="1" applyAlignment="1">
      <alignment horizontal="center" vertical="center"/>
    </xf>
    <xf numFmtId="0" fontId="55" fillId="5" borderId="6" xfId="0" applyFont="1" applyFill="1" applyBorder="1" applyAlignment="1">
      <alignment horizontal="center" vertical="center" wrapText="1"/>
    </xf>
    <xf numFmtId="0" fontId="56" fillId="7" borderId="43" xfId="0" applyFont="1" applyFill="1" applyBorder="1" applyAlignment="1">
      <alignment horizontal="center" vertical="center"/>
    </xf>
    <xf numFmtId="0" fontId="56" fillId="16" borderId="43" xfId="0" applyFont="1" applyFill="1" applyBorder="1" applyAlignment="1">
      <alignment horizontal="center" vertical="center"/>
    </xf>
    <xf numFmtId="0" fontId="56" fillId="13" borderId="43" xfId="0" applyFont="1" applyFill="1" applyBorder="1" applyAlignment="1">
      <alignment horizontal="center" vertical="center"/>
    </xf>
    <xf numFmtId="0" fontId="56" fillId="26" borderId="43" xfId="0" applyFont="1" applyFill="1" applyBorder="1" applyAlignment="1">
      <alignment horizontal="center" vertical="center"/>
    </xf>
    <xf numFmtId="0" fontId="58" fillId="7" borderId="43" xfId="0" applyFont="1" applyFill="1" applyBorder="1" applyAlignment="1">
      <alignment horizontal="center" vertical="center" wrapText="1"/>
    </xf>
    <xf numFmtId="0" fontId="59" fillId="29" borderId="51" xfId="5" applyFont="1" applyFill="1" applyBorder="1" applyAlignment="1" applyProtection="1">
      <alignment horizontal="center" vertical="center" wrapText="1"/>
      <protection locked="0"/>
    </xf>
    <xf numFmtId="0" fontId="59" fillId="29" borderId="52" xfId="5" applyFont="1" applyFill="1" applyBorder="1" applyAlignment="1" applyProtection="1">
      <alignment horizontal="center" vertical="center" wrapText="1"/>
      <protection locked="0"/>
    </xf>
    <xf numFmtId="0" fontId="56" fillId="16" borderId="43" xfId="0" applyFont="1" applyFill="1" applyBorder="1" applyAlignment="1">
      <alignment horizontal="center" vertical="center" wrapText="1"/>
    </xf>
    <xf numFmtId="0" fontId="58" fillId="16" borderId="43" xfId="0" applyFont="1" applyFill="1" applyBorder="1" applyAlignment="1">
      <alignment horizontal="center" vertical="center" wrapText="1"/>
    </xf>
    <xf numFmtId="0" fontId="58" fillId="30" borderId="43" xfId="0" applyFont="1" applyFill="1" applyBorder="1" applyAlignment="1">
      <alignment horizontal="center" vertical="center" wrapText="1" readingOrder="1"/>
    </xf>
    <xf numFmtId="0" fontId="58" fillId="30" borderId="43" xfId="0" applyFont="1" applyFill="1" applyBorder="1" applyAlignment="1">
      <alignment horizontal="center" vertical="center" wrapText="1"/>
    </xf>
    <xf numFmtId="0" fontId="58" fillId="26" borderId="43" xfId="4" applyFont="1" applyFill="1" applyBorder="1" applyAlignment="1">
      <alignment horizontal="center" vertical="center" wrapText="1"/>
    </xf>
    <xf numFmtId="0" fontId="56" fillId="26" borderId="43" xfId="4" applyFont="1" applyFill="1" applyBorder="1" applyAlignment="1">
      <alignment horizontal="center" vertical="center" wrapText="1"/>
    </xf>
    <xf numFmtId="0" fontId="56" fillId="29" borderId="51" xfId="5" applyFont="1" applyFill="1" applyBorder="1" applyAlignment="1" applyProtection="1">
      <alignment horizontal="center" vertical="center" wrapText="1"/>
      <protection locked="0"/>
    </xf>
    <xf numFmtId="0" fontId="56" fillId="26" borderId="43" xfId="4" applyFont="1" applyFill="1" applyBorder="1" applyAlignment="1">
      <alignment horizontal="center" vertical="center"/>
    </xf>
    <xf numFmtId="0" fontId="56" fillId="16" borderId="43" xfId="5" applyFont="1" applyFill="1" applyBorder="1" applyAlignment="1" applyProtection="1">
      <alignment horizontal="center" vertical="center" wrapText="1"/>
      <protection locked="0"/>
    </xf>
    <xf numFmtId="0" fontId="59" fillId="29" borderId="53" xfId="5" applyFont="1" applyFill="1" applyBorder="1" applyAlignment="1" applyProtection="1">
      <alignment horizontal="center" vertical="center" wrapText="1"/>
      <protection locked="0"/>
    </xf>
    <xf numFmtId="0" fontId="56" fillId="30" borderId="43" xfId="5" applyFont="1" applyFill="1" applyBorder="1" applyAlignment="1" applyProtection="1">
      <alignment horizontal="center" vertical="center" wrapText="1"/>
      <protection locked="0"/>
    </xf>
    <xf numFmtId="164" fontId="58" fillId="26" borderId="43" xfId="3" applyNumberFormat="1" applyFont="1" applyFill="1" applyBorder="1" applyAlignment="1">
      <alignment horizontal="center" vertical="center" wrapText="1"/>
    </xf>
    <xf numFmtId="0" fontId="56" fillId="26" borderId="43" xfId="0" applyFont="1" applyFill="1" applyBorder="1" applyAlignment="1">
      <alignment horizontal="center" vertical="center" wrapText="1" readingOrder="1"/>
    </xf>
    <xf numFmtId="0" fontId="59" fillId="29" borderId="54" xfId="5" applyFont="1" applyFill="1" applyBorder="1" applyAlignment="1" applyProtection="1">
      <alignment horizontal="center" vertical="center" wrapText="1"/>
      <protection locked="0"/>
    </xf>
    <xf numFmtId="0" fontId="62" fillId="25" borderId="0" xfId="0" applyFont="1" applyFill="1" applyAlignment="1">
      <alignment horizontal="center" vertical="center"/>
    </xf>
    <xf numFmtId="0" fontId="63" fillId="25" borderId="0" xfId="0" applyFont="1" applyFill="1" applyAlignment="1">
      <alignment horizontal="left"/>
    </xf>
    <xf numFmtId="0" fontId="63" fillId="25" borderId="0" xfId="0" applyFont="1" applyFill="1"/>
    <xf numFmtId="0" fontId="65" fillId="30" borderId="43" xfId="0" applyFont="1" applyFill="1" applyBorder="1" applyAlignment="1">
      <alignment horizontal="center" vertical="center" wrapText="1"/>
    </xf>
    <xf numFmtId="0" fontId="56" fillId="16" borderId="50" xfId="0" applyFont="1" applyFill="1" applyBorder="1" applyAlignment="1">
      <alignment horizontal="center" vertical="center" wrapText="1"/>
    </xf>
    <xf numFmtId="0" fontId="56" fillId="16" borderId="43" xfId="0" applyFont="1" applyFill="1" applyBorder="1" applyAlignment="1">
      <alignment horizontal="center" vertical="center" wrapText="1"/>
    </xf>
    <xf numFmtId="0" fontId="56" fillId="30" borderId="43" xfId="0" applyFont="1" applyFill="1" applyBorder="1" applyAlignment="1">
      <alignment horizontal="center" vertical="center"/>
    </xf>
    <xf numFmtId="0" fontId="56" fillId="30" borderId="43" xfId="0" applyFont="1" applyFill="1" applyBorder="1" applyAlignment="1">
      <alignment horizontal="center" vertical="center" wrapText="1"/>
    </xf>
    <xf numFmtId="0" fontId="56" fillId="30" borderId="43" xfId="0" applyFont="1" applyFill="1" applyBorder="1" applyAlignment="1">
      <alignment horizontal="center" vertical="center" wrapText="1" readingOrder="1"/>
    </xf>
    <xf numFmtId="0" fontId="56" fillId="13" borderId="43" xfId="0" applyFont="1" applyFill="1" applyBorder="1" applyAlignment="1">
      <alignment horizontal="center" vertical="center"/>
    </xf>
    <xf numFmtId="0" fontId="58" fillId="30" borderId="43" xfId="0" applyFont="1" applyFill="1" applyBorder="1" applyAlignment="1">
      <alignment horizontal="center" vertical="center" wrapText="1"/>
    </xf>
    <xf numFmtId="0" fontId="56" fillId="16" borderId="43" xfId="0" applyFont="1" applyFill="1" applyBorder="1" applyAlignment="1">
      <alignment horizontal="center" vertical="center"/>
    </xf>
    <xf numFmtId="0" fontId="58" fillId="16" borderId="43" xfId="0" applyFont="1" applyFill="1" applyBorder="1" applyAlignment="1">
      <alignment horizontal="center" vertical="center" wrapText="1"/>
    </xf>
    <xf numFmtId="0" fontId="56" fillId="16" borderId="43" xfId="5" applyFont="1" applyFill="1" applyBorder="1" applyAlignment="1" applyProtection="1">
      <alignment horizontal="center" vertical="center" wrapText="1"/>
      <protection locked="0"/>
    </xf>
    <xf numFmtId="164" fontId="58" fillId="16" borderId="43" xfId="1" applyNumberFormat="1" applyFont="1" applyFill="1" applyBorder="1" applyAlignment="1">
      <alignment horizontal="center" vertical="center" wrapText="1"/>
    </xf>
    <xf numFmtId="0" fontId="60" fillId="16" borderId="43" xfId="5" applyFont="1" applyFill="1" applyBorder="1" applyAlignment="1" applyProtection="1">
      <alignment horizontal="center" vertical="center" wrapText="1"/>
      <protection locked="0"/>
    </xf>
    <xf numFmtId="0" fontId="56" fillId="26" borderId="43" xfId="0" applyFont="1" applyFill="1" applyBorder="1" applyAlignment="1">
      <alignment horizontal="center" vertical="center"/>
    </xf>
    <xf numFmtId="0" fontId="61" fillId="26" borderId="43" xfId="5" applyFont="1" applyFill="1" applyBorder="1" applyAlignment="1" applyProtection="1">
      <alignment horizontal="center" vertical="center" wrapText="1"/>
      <protection locked="0"/>
    </xf>
    <xf numFmtId="0" fontId="58" fillId="16" borderId="43" xfId="4" applyFont="1" applyFill="1" applyBorder="1" applyAlignment="1">
      <alignment horizontal="center" vertical="center" wrapText="1"/>
    </xf>
    <xf numFmtId="0" fontId="56" fillId="26" borderId="43" xfId="0" applyFont="1" applyFill="1" applyBorder="1" applyAlignment="1">
      <alignment horizontal="center" vertical="center" wrapText="1" readingOrder="1"/>
    </xf>
    <xf numFmtId="164" fontId="58" fillId="26" borderId="43" xfId="3" applyNumberFormat="1" applyFont="1" applyFill="1" applyBorder="1" applyAlignment="1">
      <alignment horizontal="center" vertical="center" wrapText="1"/>
    </xf>
    <xf numFmtId="0" fontId="64" fillId="16" borderId="43" xfId="0" applyFont="1" applyFill="1" applyBorder="1" applyAlignment="1">
      <alignment horizontal="center" vertical="center" wrapText="1"/>
    </xf>
    <xf numFmtId="164" fontId="56" fillId="16" borderId="43" xfId="1" applyNumberFormat="1" applyFont="1" applyFill="1" applyBorder="1" applyAlignment="1">
      <alignment horizontal="center" vertical="center" wrapText="1"/>
    </xf>
    <xf numFmtId="0" fontId="58" fillId="26" borderId="43" xfId="4" applyFont="1" applyFill="1" applyBorder="1" applyAlignment="1">
      <alignment horizontal="center" vertical="center" wrapText="1"/>
    </xf>
    <xf numFmtId="0" fontId="58" fillId="7" borderId="43" xfId="0" applyFont="1" applyFill="1" applyBorder="1" applyAlignment="1">
      <alignment horizontal="center" vertical="center" wrapText="1"/>
    </xf>
    <xf numFmtId="0" fontId="57" fillId="6" borderId="10" xfId="2" applyFont="1" applyFill="1" applyBorder="1" applyAlignment="1">
      <alignment horizontal="center" vertical="center" wrapText="1"/>
    </xf>
    <xf numFmtId="0" fontId="57" fillId="6" borderId="17" xfId="2" applyFont="1" applyFill="1" applyBorder="1" applyAlignment="1">
      <alignment horizontal="center" vertical="center" wrapText="1"/>
    </xf>
    <xf numFmtId="0" fontId="56" fillId="7" borderId="43" xfId="2" applyFont="1" applyFill="1" applyBorder="1" applyAlignment="1">
      <alignment horizontal="center" vertical="center" wrapText="1"/>
    </xf>
    <xf numFmtId="0" fontId="58" fillId="16" borderId="43" xfId="0" applyFont="1" applyFill="1" applyBorder="1" applyAlignment="1">
      <alignment horizontal="center" vertical="center" wrapText="1" readingOrder="1"/>
    </xf>
    <xf numFmtId="0" fontId="58" fillId="26" borderId="43" xfId="0" applyFont="1" applyFill="1" applyBorder="1" applyAlignment="1">
      <alignment horizontal="center" vertical="center" wrapText="1"/>
    </xf>
    <xf numFmtId="0" fontId="59" fillId="29" borderId="51" xfId="5" applyFont="1" applyFill="1" applyBorder="1" applyAlignment="1" applyProtection="1">
      <alignment horizontal="center" vertical="center" wrapText="1"/>
      <protection locked="0"/>
    </xf>
    <xf numFmtId="0" fontId="56" fillId="26" borderId="43" xfId="4" applyFont="1" applyFill="1" applyBorder="1" applyAlignment="1">
      <alignment horizontal="center" vertical="center" wrapText="1"/>
    </xf>
    <xf numFmtId="0" fontId="56" fillId="7" borderId="43" xfId="0" applyFont="1" applyFill="1" applyBorder="1" applyAlignment="1">
      <alignment horizontal="center" vertical="center"/>
    </xf>
    <xf numFmtId="0" fontId="56" fillId="7" borderId="43" xfId="0" applyFont="1" applyFill="1" applyBorder="1" applyAlignment="1">
      <alignment horizontal="center" vertical="center" wrapText="1"/>
    </xf>
    <xf numFmtId="0" fontId="56" fillId="7" borderId="43" xfId="2" applyFont="1" applyFill="1" applyBorder="1" applyAlignment="1">
      <alignment horizontal="center" vertical="center"/>
    </xf>
    <xf numFmtId="0" fontId="58" fillId="16" borderId="50" xfId="0" applyFont="1" applyFill="1" applyBorder="1" applyAlignment="1">
      <alignment horizontal="center" vertical="center" wrapText="1"/>
    </xf>
    <xf numFmtId="0" fontId="56" fillId="16" borderId="50" xfId="0" applyFont="1" applyFill="1" applyBorder="1" applyAlignment="1">
      <alignment horizontal="center" vertical="center"/>
    </xf>
    <xf numFmtId="0" fontId="58" fillId="30" borderId="43" xfId="0" applyFont="1" applyFill="1" applyBorder="1" applyAlignment="1">
      <alignment horizontal="center" vertical="center" wrapText="1" readingOrder="1"/>
    </xf>
    <xf numFmtId="0" fontId="51" fillId="0" borderId="44" xfId="0" applyFont="1" applyBorder="1" applyAlignment="1">
      <alignment horizontal="center" vertical="center"/>
    </xf>
    <xf numFmtId="0" fontId="51" fillId="0" borderId="47" xfId="0" applyFont="1" applyBorder="1" applyAlignment="1">
      <alignment horizontal="center" wrapText="1"/>
    </xf>
    <xf numFmtId="0" fontId="51" fillId="0" borderId="48" xfId="0" applyFont="1" applyBorder="1" applyAlignment="1">
      <alignment horizontal="center" wrapText="1"/>
    </xf>
    <xf numFmtId="0" fontId="51" fillId="0" borderId="49" xfId="0" applyFont="1" applyBorder="1" applyAlignment="1">
      <alignment horizontal="center" wrapText="1"/>
    </xf>
    <xf numFmtId="0" fontId="12" fillId="24" borderId="2" xfId="0" applyFont="1" applyFill="1" applyBorder="1" applyAlignment="1">
      <alignment horizontal="center" vertical="center"/>
    </xf>
    <xf numFmtId="0" fontId="12" fillId="24" borderId="3" xfId="0" applyFont="1" applyFill="1" applyBorder="1" applyAlignment="1">
      <alignment horizontal="center" vertical="center"/>
    </xf>
    <xf numFmtId="0" fontId="12" fillId="24" borderId="5" xfId="0" applyFont="1" applyFill="1" applyBorder="1" applyAlignment="1">
      <alignment horizontal="center" vertical="center"/>
    </xf>
    <xf numFmtId="0" fontId="18" fillId="20" borderId="16" xfId="0" applyFont="1" applyFill="1" applyBorder="1" applyAlignment="1">
      <alignment horizontal="center" vertical="center" wrapText="1" readingOrder="1"/>
    </xf>
    <xf numFmtId="0" fontId="18" fillId="20" borderId="21" xfId="0" applyFont="1" applyFill="1" applyBorder="1" applyAlignment="1">
      <alignment horizontal="center" vertical="center" wrapText="1" readingOrder="1"/>
    </xf>
    <xf numFmtId="0" fontId="11" fillId="21" borderId="19" xfId="0" applyFont="1" applyFill="1" applyBorder="1" applyAlignment="1">
      <alignment horizontal="center" vertical="center" wrapText="1"/>
    </xf>
    <xf numFmtId="0" fontId="11" fillId="21" borderId="26" xfId="0" applyFont="1" applyFill="1" applyBorder="1" applyAlignment="1">
      <alignment horizontal="center" vertical="center" wrapText="1"/>
    </xf>
    <xf numFmtId="0" fontId="6" fillId="20" borderId="22" xfId="0" applyFont="1" applyFill="1" applyBorder="1" applyAlignment="1">
      <alignment horizontal="center" vertical="center" wrapText="1" readingOrder="1"/>
    </xf>
    <xf numFmtId="0" fontId="6" fillId="20" borderId="23" xfId="0" applyFont="1" applyFill="1" applyBorder="1" applyAlignment="1">
      <alignment horizontal="center" vertical="center" wrapText="1" readingOrder="1"/>
    </xf>
    <xf numFmtId="164" fontId="11" fillId="20" borderId="19" xfId="3" applyNumberFormat="1" applyFont="1" applyFill="1" applyBorder="1" applyAlignment="1">
      <alignment horizontal="center" vertical="center" wrapText="1"/>
    </xf>
    <xf numFmtId="164" fontId="11" fillId="20" borderId="26" xfId="3" applyNumberFormat="1" applyFont="1" applyFill="1" applyBorder="1" applyAlignment="1">
      <alignment horizontal="center" vertical="center" wrapText="1"/>
    </xf>
    <xf numFmtId="0" fontId="13" fillId="20" borderId="19" xfId="0" applyFont="1" applyFill="1" applyBorder="1" applyAlignment="1">
      <alignment horizontal="center" vertical="center" wrapText="1" readingOrder="1"/>
    </xf>
    <xf numFmtId="0" fontId="13" fillId="20" borderId="26" xfId="0" applyFont="1" applyFill="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3" xfId="0" applyFont="1" applyBorder="1" applyAlignment="1">
      <alignment horizontal="center" vertical="center" wrapText="1"/>
    </xf>
    <xf numFmtId="10" fontId="13" fillId="9" borderId="36" xfId="1" applyNumberFormat="1" applyFont="1" applyFill="1" applyBorder="1" applyAlignment="1">
      <alignment horizontal="center" vertical="center" textRotation="90"/>
    </xf>
    <xf numFmtId="10" fontId="13" fillId="9" borderId="20" xfId="1" applyNumberFormat="1" applyFont="1" applyFill="1" applyBorder="1" applyAlignment="1">
      <alignment horizontal="center" vertical="center" textRotation="90"/>
    </xf>
    <xf numFmtId="10" fontId="13" fillId="9" borderId="27" xfId="1" applyNumberFormat="1" applyFont="1" applyFill="1" applyBorder="1" applyAlignment="1">
      <alignment horizontal="center" vertical="center" textRotation="90"/>
    </xf>
    <xf numFmtId="0" fontId="18" fillId="20" borderId="12" xfId="0" applyFont="1" applyFill="1" applyBorder="1" applyAlignment="1">
      <alignment horizontal="center" vertical="center" wrapText="1" readingOrder="1"/>
    </xf>
    <xf numFmtId="0" fontId="18" fillId="20" borderId="31" xfId="0" applyFont="1" applyFill="1" applyBorder="1" applyAlignment="1">
      <alignment horizontal="center" vertical="center" wrapText="1" readingOrder="1"/>
    </xf>
    <xf numFmtId="164" fontId="11" fillId="20" borderId="19" xfId="1" applyNumberFormat="1" applyFont="1" applyFill="1" applyBorder="1" applyAlignment="1">
      <alignment horizontal="center" vertical="center" wrapText="1"/>
    </xf>
    <xf numFmtId="10" fontId="14" fillId="20" borderId="23" xfId="1" applyNumberFormat="1" applyFont="1" applyFill="1" applyBorder="1" applyAlignment="1">
      <alignment horizontal="center" vertical="center"/>
    </xf>
    <xf numFmtId="10" fontId="14" fillId="20" borderId="19" xfId="1" applyNumberFormat="1" applyFont="1" applyFill="1" applyBorder="1" applyAlignment="1">
      <alignment horizontal="center" vertical="center"/>
    </xf>
    <xf numFmtId="10" fontId="14" fillId="20" borderId="26" xfId="1" applyNumberFormat="1" applyFont="1" applyFill="1" applyBorder="1" applyAlignment="1">
      <alignment horizontal="center" vertical="center"/>
    </xf>
    <xf numFmtId="10" fontId="13" fillId="8" borderId="14" xfId="0" applyNumberFormat="1"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3" fillId="20" borderId="23" xfId="0" applyFont="1" applyFill="1" applyBorder="1" applyAlignment="1">
      <alignment horizontal="center" vertical="center" wrapText="1" readingOrder="1"/>
    </xf>
    <xf numFmtId="0" fontId="39" fillId="20" borderId="35" xfId="5" applyFont="1" applyFill="1" applyBorder="1" applyAlignment="1" applyProtection="1">
      <alignment horizontal="center" vertical="center" wrapText="1"/>
      <protection locked="0"/>
    </xf>
    <xf numFmtId="0" fontId="39" fillId="20" borderId="18" xfId="5" applyFont="1" applyFill="1" applyBorder="1" applyAlignment="1" applyProtection="1">
      <alignment horizontal="center" vertical="center" wrapText="1"/>
      <protection locked="0"/>
    </xf>
    <xf numFmtId="0" fontId="39" fillId="20" borderId="25" xfId="5" applyFont="1" applyFill="1" applyBorder="1" applyAlignment="1" applyProtection="1">
      <alignment horizontal="center" vertical="center" wrapText="1"/>
      <protection locked="0"/>
    </xf>
    <xf numFmtId="0" fontId="40" fillId="21" borderId="23" xfId="0" applyFont="1" applyFill="1" applyBorder="1" applyAlignment="1">
      <alignment horizontal="center" vertical="center" wrapText="1"/>
    </xf>
    <xf numFmtId="0" fontId="40" fillId="21" borderId="19" xfId="0" applyFont="1" applyFill="1" applyBorder="1" applyAlignment="1">
      <alignment horizontal="center" vertical="center" wrapText="1"/>
    </xf>
    <xf numFmtId="0" fontId="40" fillId="21" borderId="26" xfId="0" applyFont="1" applyFill="1" applyBorder="1" applyAlignment="1">
      <alignment horizontal="center" vertical="center" wrapText="1"/>
    </xf>
    <xf numFmtId="0" fontId="11" fillId="21" borderId="23" xfId="0" applyFont="1" applyFill="1" applyBorder="1" applyAlignment="1">
      <alignment horizontal="center" vertical="center" wrapText="1"/>
    </xf>
    <xf numFmtId="164" fontId="11" fillId="20" borderId="23" xfId="3" applyNumberFormat="1" applyFont="1" applyFill="1" applyBorder="1" applyAlignment="1">
      <alignment horizontal="center" vertical="center" wrapText="1"/>
    </xf>
    <xf numFmtId="164" fontId="11" fillId="20" borderId="23" xfId="1" applyNumberFormat="1" applyFont="1" applyFill="1" applyBorder="1" applyAlignment="1">
      <alignment horizontal="center" vertical="center" wrapText="1"/>
    </xf>
    <xf numFmtId="164" fontId="11" fillId="18" borderId="19" xfId="3" applyNumberFormat="1" applyFont="1" applyFill="1" applyBorder="1" applyAlignment="1">
      <alignment horizontal="center" vertical="center" wrapText="1"/>
    </xf>
    <xf numFmtId="164" fontId="11" fillId="18" borderId="26" xfId="3" applyNumberFormat="1" applyFont="1" applyFill="1" applyBorder="1" applyAlignment="1">
      <alignment horizontal="center" vertical="center" wrapText="1"/>
    </xf>
    <xf numFmtId="0" fontId="13" fillId="18" borderId="19" xfId="0" applyFont="1" applyFill="1" applyBorder="1" applyAlignment="1">
      <alignment horizontal="center" vertical="center" wrapText="1"/>
    </xf>
    <xf numFmtId="0" fontId="13" fillId="18" borderId="26"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6" fillId="18" borderId="22" xfId="0" applyFont="1" applyFill="1" applyBorder="1" applyAlignment="1">
      <alignment horizontal="center" vertical="center" wrapText="1"/>
    </xf>
    <xf numFmtId="0" fontId="6" fillId="18" borderId="23" xfId="0" applyFont="1" applyFill="1" applyBorder="1" applyAlignment="1">
      <alignment horizontal="center" vertical="center" wrapText="1"/>
    </xf>
    <xf numFmtId="9" fontId="11" fillId="18" borderId="19" xfId="0" applyNumberFormat="1"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8" fillId="18" borderId="16" xfId="0" applyFont="1" applyFill="1" applyBorder="1" applyAlignment="1">
      <alignment horizontal="center" vertical="center" wrapText="1" readingOrder="1"/>
    </xf>
    <xf numFmtId="0" fontId="18" fillId="18" borderId="21" xfId="0" applyFont="1" applyFill="1" applyBorder="1" applyAlignment="1">
      <alignment horizontal="center" vertical="center" wrapText="1" readingOrder="1"/>
    </xf>
    <xf numFmtId="0" fontId="18" fillId="18" borderId="24" xfId="0" applyFont="1" applyFill="1" applyBorder="1" applyAlignment="1">
      <alignment horizontal="center" vertical="center" wrapText="1" readingOrder="1"/>
    </xf>
    <xf numFmtId="164" fontId="11" fillId="18" borderId="14" xfId="3" applyNumberFormat="1" applyFont="1" applyFill="1" applyBorder="1" applyAlignment="1">
      <alignment horizontal="center" vertical="center" wrapText="1"/>
    </xf>
    <xf numFmtId="10" fontId="13" fillId="18" borderId="14" xfId="0" applyNumberFormat="1" applyFont="1" applyFill="1" applyBorder="1" applyAlignment="1">
      <alignment horizontal="center" vertical="center" wrapText="1" readingOrder="1"/>
    </xf>
    <xf numFmtId="10" fontId="13" fillId="18" borderId="19" xfId="0" applyNumberFormat="1" applyFont="1" applyFill="1" applyBorder="1" applyAlignment="1">
      <alignment horizontal="center" vertical="center" wrapText="1" readingOrder="1"/>
    </xf>
    <xf numFmtId="10" fontId="13" fillId="18" borderId="26" xfId="0" applyNumberFormat="1" applyFont="1" applyFill="1" applyBorder="1" applyAlignment="1">
      <alignment horizontal="center" vertical="center" wrapText="1" readingOrder="1"/>
    </xf>
    <xf numFmtId="10" fontId="13" fillId="26" borderId="14" xfId="0" applyNumberFormat="1" applyFont="1" applyFill="1" applyBorder="1" applyAlignment="1">
      <alignment horizontal="center" vertical="center" wrapText="1"/>
    </xf>
    <xf numFmtId="0" fontId="13" fillId="26" borderId="19" xfId="0" applyFont="1" applyFill="1" applyBorder="1" applyAlignment="1">
      <alignment horizontal="center" vertical="center" wrapText="1"/>
    </xf>
    <xf numFmtId="0" fontId="13" fillId="26" borderId="26" xfId="0" applyFont="1" applyFill="1" applyBorder="1" applyAlignment="1">
      <alignment horizontal="center" vertical="center" wrapText="1"/>
    </xf>
    <xf numFmtId="0" fontId="13" fillId="18" borderId="14" xfId="0" applyFont="1" applyFill="1" applyBorder="1" applyAlignment="1">
      <alignment horizontal="center" vertical="center" wrapText="1"/>
    </xf>
    <xf numFmtId="0" fontId="14" fillId="0" borderId="14" xfId="0" applyFont="1" applyBorder="1" applyAlignment="1">
      <alignment horizontal="center" vertical="center" wrapText="1"/>
    </xf>
    <xf numFmtId="10" fontId="13" fillId="9" borderId="15" xfId="0" applyNumberFormat="1" applyFont="1" applyFill="1" applyBorder="1" applyAlignment="1">
      <alignment horizontal="center" vertical="center" textRotation="90" wrapText="1"/>
    </xf>
    <xf numFmtId="0" fontId="13" fillId="9" borderId="20" xfId="0" applyFont="1" applyFill="1" applyBorder="1" applyAlignment="1">
      <alignment horizontal="center" vertical="center" textRotation="90" wrapText="1"/>
    </xf>
    <xf numFmtId="0" fontId="13" fillId="9" borderId="27" xfId="0" applyFont="1" applyFill="1" applyBorder="1" applyAlignment="1">
      <alignment horizontal="center" vertical="center" textRotation="90" wrapText="1"/>
    </xf>
    <xf numFmtId="0" fontId="11" fillId="18" borderId="26" xfId="0" applyFont="1" applyFill="1" applyBorder="1" applyAlignment="1">
      <alignment horizontal="center" vertical="center" wrapText="1"/>
    </xf>
    <xf numFmtId="10" fontId="13" fillId="16" borderId="23" xfId="5" applyNumberFormat="1" applyFont="1" applyFill="1" applyBorder="1" applyAlignment="1" applyProtection="1">
      <alignment horizontal="center" vertical="center" wrapText="1"/>
      <protection locked="0"/>
    </xf>
    <xf numFmtId="10" fontId="13" fillId="16" borderId="19" xfId="5" applyNumberFormat="1" applyFont="1" applyFill="1" applyBorder="1" applyAlignment="1" applyProtection="1">
      <alignment horizontal="center" vertical="center" wrapText="1"/>
      <protection locked="0"/>
    </xf>
    <xf numFmtId="10" fontId="13" fillId="16" borderId="26" xfId="5" applyNumberFormat="1" applyFont="1" applyFill="1" applyBorder="1" applyAlignment="1" applyProtection="1">
      <alignment horizontal="center" vertical="center" wrapText="1"/>
      <protection locked="0"/>
    </xf>
    <xf numFmtId="0" fontId="6" fillId="16" borderId="19" xfId="5" applyFont="1" applyFill="1" applyBorder="1" applyAlignment="1" applyProtection="1">
      <alignment horizontal="center" vertical="center" wrapText="1"/>
      <protection locked="0"/>
    </xf>
    <xf numFmtId="0" fontId="6" fillId="16" borderId="26" xfId="5" applyFont="1" applyFill="1" applyBorder="1" applyAlignment="1" applyProtection="1">
      <alignment horizontal="center" vertical="center" wrapText="1"/>
      <protection locked="0"/>
    </xf>
    <xf numFmtId="164" fontId="11" fillId="16" borderId="19" xfId="1" applyNumberFormat="1" applyFont="1" applyFill="1" applyBorder="1" applyAlignment="1">
      <alignment horizontal="center" vertical="center" wrapText="1"/>
    </xf>
    <xf numFmtId="164" fontId="11" fillId="16" borderId="26" xfId="1" applyNumberFormat="1" applyFont="1" applyFill="1" applyBorder="1" applyAlignment="1">
      <alignment horizontal="center" vertical="center" wrapText="1"/>
    </xf>
    <xf numFmtId="0" fontId="13" fillId="16" borderId="19" xfId="5" applyFont="1" applyFill="1" applyBorder="1" applyAlignment="1" applyProtection="1">
      <alignment horizontal="center" vertical="center" wrapText="1"/>
      <protection locked="0"/>
    </xf>
    <xf numFmtId="0" fontId="13" fillId="16" borderId="26" xfId="5" applyFont="1" applyFill="1" applyBorder="1" applyAlignment="1" applyProtection="1">
      <alignment horizontal="center" vertical="center" wrapText="1"/>
      <protection locked="0"/>
    </xf>
    <xf numFmtId="0" fontId="12" fillId="18" borderId="14" xfId="0" applyFont="1" applyFill="1" applyBorder="1" applyAlignment="1">
      <alignment horizontal="center" vertical="center" wrapText="1" readingOrder="1"/>
    </xf>
    <xf numFmtId="0" fontId="12" fillId="18" borderId="19" xfId="0" applyFont="1" applyFill="1" applyBorder="1" applyAlignment="1">
      <alignment horizontal="center" vertical="center" wrapText="1" readingOrder="1"/>
    </xf>
    <xf numFmtId="0" fontId="12" fillId="18" borderId="26" xfId="0" applyFont="1" applyFill="1" applyBorder="1" applyAlignment="1">
      <alignment horizontal="center" vertical="center" wrapText="1" readingOrder="1"/>
    </xf>
    <xf numFmtId="0" fontId="11" fillId="19" borderId="14" xfId="0" applyFont="1" applyFill="1" applyBorder="1" applyAlignment="1">
      <alignment horizontal="center" vertical="center" wrapText="1"/>
    </xf>
    <xf numFmtId="0" fontId="11" fillId="19" borderId="19" xfId="0" applyFont="1" applyFill="1" applyBorder="1" applyAlignment="1">
      <alignment horizontal="center" vertical="center" wrapText="1"/>
    </xf>
    <xf numFmtId="0" fontId="6" fillId="18" borderId="8" xfId="0" applyFont="1" applyFill="1" applyBorder="1" applyAlignment="1">
      <alignment horizontal="center" vertical="center" wrapText="1"/>
    </xf>
    <xf numFmtId="9" fontId="11" fillId="18" borderId="14" xfId="0" applyNumberFormat="1" applyFont="1" applyFill="1" applyBorder="1" applyAlignment="1">
      <alignment horizontal="center" vertical="center" wrapText="1"/>
    </xf>
    <xf numFmtId="0" fontId="11" fillId="17" borderId="19" xfId="0" applyFont="1" applyFill="1" applyBorder="1" applyAlignment="1">
      <alignment horizontal="center" vertical="center" wrapText="1"/>
    </xf>
    <xf numFmtId="0" fontId="32" fillId="16" borderId="19" xfId="5" applyFont="1" applyFill="1" applyBorder="1" applyAlignment="1" applyProtection="1">
      <alignment horizontal="center" vertical="center" wrapText="1"/>
      <protection locked="0"/>
    </xf>
    <xf numFmtId="0" fontId="11" fillId="16" borderId="19" xfId="0" applyFont="1" applyFill="1" applyBorder="1" applyAlignment="1">
      <alignment horizontal="center" vertical="center" wrapText="1"/>
    </xf>
    <xf numFmtId="0" fontId="11" fillId="16" borderId="26" xfId="0" applyFont="1" applyFill="1" applyBorder="1" applyAlignment="1">
      <alignment horizontal="center" vertical="center" wrapText="1"/>
    </xf>
    <xf numFmtId="9" fontId="41" fillId="18" borderId="19" xfId="0" applyNumberFormat="1" applyFont="1" applyFill="1" applyBorder="1" applyAlignment="1">
      <alignment horizontal="center" vertical="center" wrapText="1"/>
    </xf>
    <xf numFmtId="9" fontId="41" fillId="18" borderId="26" xfId="0" applyNumberFormat="1" applyFont="1" applyFill="1" applyBorder="1" applyAlignment="1">
      <alignment horizontal="center" vertical="center" wrapText="1"/>
    </xf>
    <xf numFmtId="0" fontId="12" fillId="16" borderId="38" xfId="5" applyFont="1" applyFill="1" applyBorder="1" applyAlignment="1" applyProtection="1">
      <alignment horizontal="center" vertical="center" wrapText="1"/>
      <protection locked="0"/>
    </xf>
    <xf numFmtId="0" fontId="10" fillId="17" borderId="14" xfId="0" applyFont="1" applyFill="1" applyBorder="1" applyAlignment="1">
      <alignment horizontal="center" vertical="center" wrapText="1"/>
    </xf>
    <xf numFmtId="0" fontId="10" fillId="17" borderId="26" xfId="0" applyFont="1" applyFill="1" applyBorder="1" applyAlignment="1">
      <alignment horizontal="center" vertical="center" wrapText="1"/>
    </xf>
    <xf numFmtId="0" fontId="6" fillId="16" borderId="14" xfId="5" applyFont="1" applyFill="1" applyBorder="1" applyAlignment="1" applyProtection="1">
      <alignment horizontal="center" vertical="center" wrapText="1"/>
      <protection locked="0"/>
    </xf>
    <xf numFmtId="164" fontId="11" fillId="16" borderId="14" xfId="1" applyNumberFormat="1" applyFont="1" applyFill="1" applyBorder="1" applyAlignment="1">
      <alignment horizontal="center" vertical="center" wrapText="1"/>
    </xf>
    <xf numFmtId="164" fontId="44" fillId="16" borderId="14" xfId="1" applyNumberFormat="1" applyFont="1" applyFill="1" applyBorder="1" applyAlignment="1">
      <alignment horizontal="center" vertical="center" wrapText="1"/>
    </xf>
    <xf numFmtId="164" fontId="44" fillId="16" borderId="26" xfId="1" applyNumberFormat="1" applyFont="1" applyFill="1" applyBorder="1" applyAlignment="1">
      <alignment horizontal="center" vertical="center" wrapText="1"/>
    </xf>
    <xf numFmtId="0" fontId="15" fillId="16" borderId="12" xfId="5" applyFont="1" applyFill="1" applyBorder="1" applyAlignment="1" applyProtection="1">
      <alignment horizontal="center" vertical="center" wrapText="1"/>
      <protection locked="0"/>
    </xf>
    <xf numFmtId="0" fontId="15" fillId="16" borderId="31" xfId="5" applyFont="1" applyFill="1" applyBorder="1" applyAlignment="1" applyProtection="1">
      <alignment horizontal="center" vertical="center" wrapText="1"/>
      <protection locked="0"/>
    </xf>
    <xf numFmtId="0" fontId="15" fillId="16" borderId="34" xfId="5" applyFont="1" applyFill="1" applyBorder="1" applyAlignment="1" applyProtection="1">
      <alignment horizontal="center" vertical="center" wrapText="1"/>
      <protection locked="0"/>
    </xf>
    <xf numFmtId="0" fontId="11" fillId="16" borderId="14" xfId="0" applyFont="1" applyFill="1" applyBorder="1" applyAlignment="1">
      <alignment horizontal="center" vertical="center" wrapText="1"/>
    </xf>
    <xf numFmtId="10" fontId="13" fillId="16" borderId="14" xfId="5" applyNumberFormat="1" applyFont="1" applyFill="1" applyBorder="1" applyAlignment="1" applyProtection="1">
      <alignment horizontal="center" vertical="center" wrapText="1"/>
      <protection locked="0"/>
    </xf>
    <xf numFmtId="0" fontId="15" fillId="16" borderId="12" xfId="0" applyFont="1" applyFill="1" applyBorder="1" applyAlignment="1">
      <alignment horizontal="center" vertical="center" wrapText="1" readingOrder="1"/>
    </xf>
    <xf numFmtId="0" fontId="15" fillId="16" borderId="31" xfId="0" applyFont="1" applyFill="1" applyBorder="1" applyAlignment="1">
      <alignment horizontal="center" vertical="center" wrapText="1" readingOrder="1"/>
    </xf>
    <xf numFmtId="0" fontId="15" fillId="16" borderId="34" xfId="0" applyFont="1" applyFill="1" applyBorder="1" applyAlignment="1">
      <alignment horizontal="center" vertical="center" wrapText="1" readingOrder="1"/>
    </xf>
    <xf numFmtId="0" fontId="11" fillId="17" borderId="26" xfId="0" applyFont="1" applyFill="1" applyBorder="1" applyAlignment="1">
      <alignment horizontal="center" vertical="center" wrapText="1"/>
    </xf>
    <xf numFmtId="0" fontId="32" fillId="16" borderId="26" xfId="5" applyFont="1" applyFill="1" applyBorder="1" applyAlignment="1" applyProtection="1">
      <alignment horizontal="center" vertical="center" wrapText="1"/>
      <protection locked="0"/>
    </xf>
    <xf numFmtId="164" fontId="41" fillId="16" borderId="19" xfId="1" applyNumberFormat="1" applyFont="1" applyFill="1" applyBorder="1" applyAlignment="1">
      <alignment horizontal="center" vertical="center" wrapText="1"/>
    </xf>
    <xf numFmtId="0" fontId="11" fillId="17" borderId="14" xfId="0" applyFont="1" applyFill="1" applyBorder="1" applyAlignment="1">
      <alignment horizontal="center" vertical="center" wrapText="1"/>
    </xf>
    <xf numFmtId="10" fontId="13" fillId="16" borderId="14" xfId="0" applyNumberFormat="1" applyFont="1" applyFill="1" applyBorder="1" applyAlignment="1">
      <alignment horizontal="center" vertical="center" wrapText="1" readingOrder="1"/>
    </xf>
    <xf numFmtId="10" fontId="13" fillId="16" borderId="19" xfId="0" applyNumberFormat="1" applyFont="1" applyFill="1" applyBorder="1" applyAlignment="1">
      <alignment horizontal="center" vertical="center" wrapText="1" readingOrder="1"/>
    </xf>
    <xf numFmtId="10" fontId="13" fillId="16" borderId="26" xfId="0" applyNumberFormat="1" applyFont="1" applyFill="1" applyBorder="1" applyAlignment="1">
      <alignment horizontal="center" vertical="center" wrapText="1" readingOrder="1"/>
    </xf>
    <xf numFmtId="9" fontId="15" fillId="16" borderId="12" xfId="0" applyNumberFormat="1" applyFont="1" applyFill="1" applyBorder="1" applyAlignment="1">
      <alignment horizontal="center" vertical="center" wrapText="1" readingOrder="1"/>
    </xf>
    <xf numFmtId="9" fontId="15" fillId="16" borderId="31" xfId="0" applyNumberFormat="1" applyFont="1" applyFill="1" applyBorder="1" applyAlignment="1">
      <alignment horizontal="center" vertical="center" wrapText="1" readingOrder="1"/>
    </xf>
    <xf numFmtId="9" fontId="15" fillId="16" borderId="34" xfId="0" applyNumberFormat="1" applyFont="1" applyFill="1" applyBorder="1" applyAlignment="1">
      <alignment horizontal="center" vertical="center" wrapText="1" readingOrder="1"/>
    </xf>
    <xf numFmtId="0" fontId="13" fillId="11" borderId="19" xfId="5" applyFont="1" applyFill="1" applyBorder="1" applyAlignment="1" applyProtection="1">
      <alignment horizontal="center" vertical="center" wrapText="1"/>
      <protection locked="0"/>
    </xf>
    <xf numFmtId="0" fontId="16" fillId="16" borderId="19" xfId="5" applyFont="1" applyFill="1" applyBorder="1" applyAlignment="1" applyProtection="1">
      <alignment horizontal="center" vertical="center" wrapText="1"/>
      <protection locked="0"/>
    </xf>
    <xf numFmtId="9" fontId="15" fillId="16" borderId="16" xfId="0" applyNumberFormat="1" applyFont="1" applyFill="1" applyBorder="1" applyAlignment="1">
      <alignment horizontal="center" vertical="center" wrapText="1"/>
    </xf>
    <xf numFmtId="9" fontId="15" fillId="16" borderId="21" xfId="0" applyNumberFormat="1" applyFont="1" applyFill="1" applyBorder="1" applyAlignment="1">
      <alignment horizontal="center" vertical="center" wrapText="1"/>
    </xf>
    <xf numFmtId="9" fontId="15" fillId="16" borderId="33" xfId="0" applyNumberFormat="1" applyFont="1" applyFill="1" applyBorder="1" applyAlignment="1">
      <alignment horizontal="center" vertical="center" wrapText="1"/>
    </xf>
    <xf numFmtId="0" fontId="10" fillId="17" borderId="19" xfId="0" applyFont="1" applyFill="1" applyBorder="1" applyAlignment="1">
      <alignment horizontal="center" vertical="center" wrapText="1"/>
    </xf>
    <xf numFmtId="0" fontId="31" fillId="25" borderId="19" xfId="5" applyFont="1" applyFill="1" applyBorder="1" applyAlignment="1" applyProtection="1">
      <alignment horizontal="center" vertical="center" wrapText="1"/>
      <protection locked="0"/>
    </xf>
    <xf numFmtId="10" fontId="10" fillId="16" borderId="19" xfId="0" applyNumberFormat="1" applyFont="1" applyFill="1" applyBorder="1" applyAlignment="1">
      <alignment horizontal="center" vertical="center" wrapText="1"/>
    </xf>
    <xf numFmtId="0" fontId="11" fillId="17" borderId="23" xfId="0" applyFont="1" applyFill="1" applyBorder="1" applyAlignment="1">
      <alignment horizontal="center" vertical="center" wrapText="1"/>
    </xf>
    <xf numFmtId="0" fontId="6" fillId="16" borderId="23" xfId="5" applyFont="1" applyFill="1" applyBorder="1" applyAlignment="1" applyProtection="1">
      <alignment horizontal="center" vertical="center" wrapText="1"/>
      <protection locked="0"/>
    </xf>
    <xf numFmtId="164" fontId="11" fillId="16" borderId="23" xfId="1" applyNumberFormat="1" applyFont="1" applyFill="1" applyBorder="1" applyAlignment="1">
      <alignment horizontal="center" vertical="center" wrapText="1"/>
    </xf>
    <xf numFmtId="0" fontId="15" fillId="16" borderId="16"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24" xfId="0" applyFont="1" applyFill="1" applyBorder="1" applyAlignment="1">
      <alignment horizontal="center" vertical="center" wrapText="1"/>
    </xf>
    <xf numFmtId="10" fontId="13" fillId="16" borderId="14" xfId="0" applyNumberFormat="1" applyFont="1" applyFill="1" applyBorder="1" applyAlignment="1">
      <alignment horizontal="center" vertical="center" wrapText="1"/>
    </xf>
    <xf numFmtId="10" fontId="13" fillId="16" borderId="19" xfId="0" applyNumberFormat="1" applyFont="1" applyFill="1" applyBorder="1" applyAlignment="1">
      <alignment horizontal="center" vertical="center" wrapText="1"/>
    </xf>
    <xf numFmtId="10" fontId="13" fillId="16" borderId="26" xfId="0" applyNumberFormat="1"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16" borderId="14" xfId="5" applyFont="1" applyFill="1" applyBorder="1" applyAlignment="1" applyProtection="1">
      <alignment horizontal="center" vertical="center" wrapText="1"/>
      <protection locked="0"/>
    </xf>
    <xf numFmtId="0" fontId="31" fillId="16" borderId="19" xfId="5" applyFont="1" applyFill="1" applyBorder="1" applyAlignment="1" applyProtection="1">
      <alignment horizontal="center" vertical="center" wrapText="1"/>
      <protection locked="0"/>
    </xf>
    <xf numFmtId="10" fontId="11" fillId="16" borderId="19" xfId="0" applyNumberFormat="1" applyFont="1" applyFill="1" applyBorder="1" applyAlignment="1">
      <alignment horizontal="center" vertical="center" wrapText="1"/>
    </xf>
    <xf numFmtId="10" fontId="14" fillId="15" borderId="23" xfId="3" applyNumberFormat="1" applyFont="1" applyFill="1" applyBorder="1" applyAlignment="1">
      <alignment horizontal="center" vertical="center"/>
    </xf>
    <xf numFmtId="10" fontId="14" fillId="15" borderId="26" xfId="3" applyNumberFormat="1" applyFont="1" applyFill="1" applyBorder="1" applyAlignment="1">
      <alignment horizontal="center" vertical="center"/>
    </xf>
    <xf numFmtId="0" fontId="33" fillId="22" borderId="19" xfId="4" applyFont="1" applyFill="1" applyBorder="1" applyAlignment="1">
      <alignment horizontal="center" vertical="center" wrapText="1"/>
    </xf>
    <xf numFmtId="0" fontId="33" fillId="22" borderId="26" xfId="4" applyFont="1" applyFill="1" applyBorder="1" applyAlignment="1">
      <alignment horizontal="center" vertical="center" wrapText="1"/>
    </xf>
    <xf numFmtId="0" fontId="18" fillId="15" borderId="12" xfId="4" applyFont="1" applyFill="1" applyBorder="1" applyAlignment="1">
      <alignment horizontal="center" vertical="center" wrapText="1"/>
    </xf>
    <xf numFmtId="0" fontId="18" fillId="15" borderId="31" xfId="4" applyFont="1" applyFill="1" applyBorder="1" applyAlignment="1">
      <alignment horizontal="center" vertical="center" wrapText="1"/>
    </xf>
    <xf numFmtId="0" fontId="12" fillId="15" borderId="30" xfId="4" applyFont="1" applyFill="1" applyBorder="1" applyAlignment="1">
      <alignment horizontal="center" vertical="center" wrapText="1"/>
    </xf>
    <xf numFmtId="0" fontId="12" fillId="15" borderId="33" xfId="4" applyFont="1" applyFill="1" applyBorder="1" applyAlignment="1">
      <alignment horizontal="center" vertical="center" wrapText="1"/>
    </xf>
    <xf numFmtId="0" fontId="30" fillId="22" borderId="42" xfId="4" applyFont="1" applyFill="1" applyBorder="1" applyAlignment="1">
      <alignment horizontal="center" vertical="center" wrapText="1"/>
    </xf>
    <xf numFmtId="0" fontId="30" fillId="22" borderId="41" xfId="4" applyFont="1" applyFill="1" applyBorder="1" applyAlignment="1">
      <alignment horizontal="center" vertical="center" wrapText="1"/>
    </xf>
    <xf numFmtId="0" fontId="30" fillId="15" borderId="23" xfId="4" applyFont="1" applyFill="1" applyBorder="1" applyAlignment="1">
      <alignment horizontal="center" vertical="center" wrapText="1"/>
    </xf>
    <xf numFmtId="0" fontId="30" fillId="15" borderId="26" xfId="4" applyFont="1" applyFill="1" applyBorder="1" applyAlignment="1">
      <alignment horizontal="center" vertical="center" wrapText="1"/>
    </xf>
    <xf numFmtId="0" fontId="11" fillId="22" borderId="23" xfId="4" applyFont="1" applyFill="1" applyBorder="1" applyAlignment="1">
      <alignment horizontal="center" vertical="center" wrapText="1"/>
    </xf>
    <xf numFmtId="0" fontId="11" fillId="22" borderId="26" xfId="4" applyFont="1" applyFill="1" applyBorder="1" applyAlignment="1">
      <alignment horizontal="center" vertical="center" wrapText="1"/>
    </xf>
    <xf numFmtId="164" fontId="11" fillId="15" borderId="23" xfId="3" applyNumberFormat="1" applyFont="1" applyFill="1" applyBorder="1" applyAlignment="1">
      <alignment horizontal="center" vertical="center" wrapText="1"/>
    </xf>
    <xf numFmtId="164" fontId="11" fillId="15" borderId="26" xfId="3" applyNumberFormat="1" applyFont="1" applyFill="1" applyBorder="1" applyAlignment="1">
      <alignment horizontal="center" vertical="center" wrapText="1"/>
    </xf>
    <xf numFmtId="10" fontId="13" fillId="9" borderId="15" xfId="3" applyNumberFormat="1" applyFont="1" applyFill="1" applyBorder="1" applyAlignment="1">
      <alignment horizontal="center" vertical="center" textRotation="90" wrapText="1"/>
    </xf>
    <xf numFmtId="10" fontId="13" fillId="9" borderId="20" xfId="3" applyNumberFormat="1" applyFont="1" applyFill="1" applyBorder="1" applyAlignment="1">
      <alignment horizontal="center" vertical="center" textRotation="90" wrapText="1"/>
    </xf>
    <xf numFmtId="10" fontId="13" fillId="9" borderId="27" xfId="3" applyNumberFormat="1" applyFont="1" applyFill="1" applyBorder="1" applyAlignment="1">
      <alignment horizontal="center" vertical="center" textRotation="90" wrapText="1"/>
    </xf>
    <xf numFmtId="0" fontId="18" fillId="15" borderId="34" xfId="4" applyFont="1" applyFill="1" applyBorder="1" applyAlignment="1">
      <alignment horizontal="center" vertical="center" wrapText="1"/>
    </xf>
    <xf numFmtId="0" fontId="11" fillId="15" borderId="40" xfId="4" applyFont="1" applyFill="1" applyBorder="1" applyAlignment="1">
      <alignment horizontal="center" vertical="center" wrapText="1"/>
    </xf>
    <xf numFmtId="0" fontId="32" fillId="15" borderId="19" xfId="4" applyFont="1" applyFill="1" applyBorder="1" applyAlignment="1">
      <alignment horizontal="center" vertical="center" wrapText="1"/>
    </xf>
    <xf numFmtId="0" fontId="11" fillId="15" borderId="19" xfId="4" applyFont="1" applyFill="1" applyBorder="1" applyAlignment="1">
      <alignment horizontal="center" vertical="center" wrapText="1"/>
    </xf>
    <xf numFmtId="164" fontId="11" fillId="15" borderId="19" xfId="3" applyNumberFormat="1" applyFont="1" applyFill="1" applyBorder="1" applyAlignment="1">
      <alignment horizontal="center" vertical="center" wrapText="1"/>
    </xf>
    <xf numFmtId="0" fontId="20" fillId="15" borderId="19" xfId="4" applyFont="1" applyFill="1" applyBorder="1" applyAlignment="1">
      <alignment horizontal="center" vertical="center" wrapText="1"/>
    </xf>
    <xf numFmtId="0" fontId="11" fillId="15" borderId="41" xfId="4" applyFont="1" applyFill="1" applyBorder="1" applyAlignment="1">
      <alignment horizontal="center" vertical="center" wrapText="1"/>
    </xf>
    <xf numFmtId="0" fontId="6" fillId="15" borderId="19" xfId="4" applyFont="1" applyFill="1" applyBorder="1" applyAlignment="1">
      <alignment horizontal="center" vertical="center" wrapText="1"/>
    </xf>
    <xf numFmtId="0" fontId="6" fillId="15" borderId="26" xfId="4" applyFont="1" applyFill="1" applyBorder="1" applyAlignment="1">
      <alignment horizontal="center" vertical="center" wrapText="1"/>
    </xf>
    <xf numFmtId="10" fontId="14" fillId="15" borderId="14" xfId="3" applyNumberFormat="1" applyFont="1" applyFill="1" applyBorder="1" applyAlignment="1">
      <alignment horizontal="center" vertical="center"/>
    </xf>
    <xf numFmtId="10" fontId="14" fillId="15" borderId="19" xfId="3" applyNumberFormat="1" applyFont="1" applyFill="1" applyBorder="1" applyAlignment="1">
      <alignment horizontal="center" vertical="center"/>
    </xf>
    <xf numFmtId="0" fontId="28" fillId="15" borderId="19" xfId="4" applyFont="1" applyFill="1" applyBorder="1" applyAlignment="1">
      <alignment horizontal="center" vertical="center" wrapText="1"/>
    </xf>
    <xf numFmtId="0" fontId="29" fillId="15" borderId="19" xfId="4" applyFont="1" applyFill="1" applyBorder="1" applyAlignment="1">
      <alignment horizontal="center" vertical="center"/>
    </xf>
    <xf numFmtId="0" fontId="12" fillId="15" borderId="16" xfId="4" applyFont="1" applyFill="1" applyBorder="1" applyAlignment="1">
      <alignment horizontal="center" vertical="center" wrapText="1"/>
    </xf>
    <xf numFmtId="0" fontId="12" fillId="15" borderId="21" xfId="4" applyFont="1" applyFill="1" applyBorder="1" applyAlignment="1">
      <alignment horizontal="center" vertical="center" wrapText="1"/>
    </xf>
    <xf numFmtId="0" fontId="11" fillId="15" borderId="39" xfId="4" applyFont="1" applyFill="1" applyBorder="1" applyAlignment="1">
      <alignment horizontal="center" vertical="center" wrapText="1"/>
    </xf>
    <xf numFmtId="0" fontId="6" fillId="15" borderId="14" xfId="4" applyFont="1" applyFill="1" applyBorder="1" applyAlignment="1">
      <alignment horizontal="center" vertical="center" wrapText="1"/>
    </xf>
    <xf numFmtId="0" fontId="11" fillId="15" borderId="14" xfId="4" applyFont="1" applyFill="1" applyBorder="1" applyAlignment="1">
      <alignment horizontal="center" vertical="center" wrapText="1"/>
    </xf>
    <xf numFmtId="164" fontId="11" fillId="15" borderId="14" xfId="3" applyNumberFormat="1" applyFont="1" applyFill="1" applyBorder="1" applyAlignment="1">
      <alignment horizontal="center" vertical="center" wrapText="1"/>
    </xf>
    <xf numFmtId="0" fontId="41" fillId="15" borderId="40" xfId="4" applyFont="1" applyFill="1" applyBorder="1" applyAlignment="1">
      <alignment horizontal="center" vertical="center" wrapText="1"/>
    </xf>
    <xf numFmtId="0" fontId="11" fillId="15" borderId="26" xfId="4" applyFont="1" applyFill="1" applyBorder="1" applyAlignment="1">
      <alignment horizontal="center" vertical="center" wrapText="1"/>
    </xf>
    <xf numFmtId="10" fontId="13" fillId="8" borderId="14" xfId="3" applyNumberFormat="1" applyFont="1" applyFill="1" applyBorder="1" applyAlignment="1">
      <alignment horizontal="center" vertical="center" wrapText="1"/>
    </xf>
    <xf numFmtId="10" fontId="13" fillId="8" borderId="19" xfId="3" applyNumberFormat="1" applyFont="1" applyFill="1" applyBorder="1" applyAlignment="1">
      <alignment horizontal="center" vertical="center" wrapText="1"/>
    </xf>
    <xf numFmtId="10" fontId="13" fillId="8" borderId="26" xfId="3" applyNumberFormat="1" applyFont="1" applyFill="1" applyBorder="1" applyAlignment="1">
      <alignment horizontal="center" vertical="center" wrapText="1"/>
    </xf>
    <xf numFmtId="0" fontId="20" fillId="15" borderId="14" xfId="4" applyFont="1" applyFill="1" applyBorder="1" applyAlignment="1">
      <alignment horizontal="center" vertical="center" wrapText="1"/>
    </xf>
    <xf numFmtId="0" fontId="31" fillId="15" borderId="19" xfId="5" applyFont="1" applyFill="1" applyBorder="1" applyAlignment="1" applyProtection="1">
      <alignment horizontal="center" vertical="center" wrapText="1"/>
      <protection locked="0"/>
    </xf>
    <xf numFmtId="0" fontId="18" fillId="10" borderId="12" xfId="0" applyFont="1" applyFill="1" applyBorder="1" applyAlignment="1">
      <alignment horizontal="center" vertical="center" wrapText="1" readingOrder="1"/>
    </xf>
    <xf numFmtId="0" fontId="18" fillId="10" borderId="31" xfId="0" applyFont="1" applyFill="1" applyBorder="1" applyAlignment="1">
      <alignment horizontal="center" vertical="center" wrapText="1" readingOrder="1"/>
    </xf>
    <xf numFmtId="0" fontId="38" fillId="15" borderId="16" xfId="4" applyFont="1" applyFill="1" applyBorder="1" applyAlignment="1">
      <alignment horizontal="center" vertical="center" wrapText="1"/>
    </xf>
    <xf numFmtId="0" fontId="38" fillId="15" borderId="21" xfId="4" applyFont="1" applyFill="1" applyBorder="1" applyAlignment="1">
      <alignment horizontal="center" vertical="center" wrapText="1"/>
    </xf>
    <xf numFmtId="0" fontId="38" fillId="15" borderId="33" xfId="4"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32" fillId="15" borderId="14" xfId="4"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1" fillId="10" borderId="23" xfId="0" applyFont="1" applyFill="1" applyBorder="1" applyAlignment="1">
      <alignment horizontal="center" vertical="center" wrapText="1" readingOrder="1"/>
    </xf>
    <xf numFmtId="0" fontId="11" fillId="10" borderId="26" xfId="0" applyFont="1" applyFill="1" applyBorder="1" applyAlignment="1">
      <alignment horizontal="center" vertical="center" wrapText="1" readingOrder="1"/>
    </xf>
    <xf numFmtId="0" fontId="6" fillId="10" borderId="23" xfId="0" applyFont="1" applyFill="1" applyBorder="1" applyAlignment="1">
      <alignment horizontal="center" vertical="center" wrapText="1"/>
    </xf>
    <xf numFmtId="0" fontId="6" fillId="10" borderId="19" xfId="0" applyFont="1" applyFill="1" applyBorder="1" applyAlignment="1">
      <alignment horizontal="center" vertical="center" wrapText="1"/>
    </xf>
    <xf numFmtId="164" fontId="11" fillId="10" borderId="23" xfId="1" applyNumberFormat="1" applyFont="1" applyFill="1" applyBorder="1" applyAlignment="1">
      <alignment horizontal="center" vertical="center" wrapText="1" readingOrder="1"/>
    </xf>
    <xf numFmtId="164" fontId="11" fillId="10" borderId="26" xfId="1" applyNumberFormat="1" applyFont="1" applyFill="1" applyBorder="1" applyAlignment="1">
      <alignment horizontal="center" vertical="center" wrapText="1" readingOrder="1"/>
    </xf>
    <xf numFmtId="10" fontId="13" fillId="10" borderId="23" xfId="0" applyNumberFormat="1" applyFont="1" applyFill="1" applyBorder="1" applyAlignment="1">
      <alignment horizontal="center" vertical="center" wrapText="1" readingOrder="1"/>
    </xf>
    <xf numFmtId="10" fontId="13" fillId="10" borderId="26" xfId="0" applyNumberFormat="1" applyFont="1" applyFill="1" applyBorder="1" applyAlignment="1">
      <alignment horizontal="center" vertical="center" wrapText="1" readingOrder="1"/>
    </xf>
    <xf numFmtId="0" fontId="13" fillId="11" borderId="19" xfId="0" applyFont="1" applyFill="1" applyBorder="1" applyAlignment="1">
      <alignment horizontal="center" vertical="center" wrapText="1"/>
    </xf>
    <xf numFmtId="0" fontId="13" fillId="11" borderId="26" xfId="0" applyFont="1" applyFill="1" applyBorder="1" applyAlignment="1">
      <alignment horizontal="center" vertical="center" wrapText="1"/>
    </xf>
    <xf numFmtId="0" fontId="11" fillId="10" borderId="19" xfId="0" applyFont="1" applyFill="1" applyBorder="1" applyAlignment="1">
      <alignment horizontal="center" vertical="center" wrapText="1" readingOrder="1"/>
    </xf>
    <xf numFmtId="164" fontId="11" fillId="10" borderId="19" xfId="1" applyNumberFormat="1" applyFont="1" applyFill="1" applyBorder="1" applyAlignment="1">
      <alignment horizontal="center" vertical="center" wrapText="1" readingOrder="1"/>
    </xf>
    <xf numFmtId="0" fontId="13" fillId="14" borderId="19" xfId="0" applyFont="1" applyFill="1" applyBorder="1" applyAlignment="1">
      <alignment horizontal="center" vertical="center" wrapText="1"/>
    </xf>
    <xf numFmtId="0" fontId="6" fillId="10" borderId="26" xfId="0" applyFont="1" applyFill="1" applyBorder="1" applyAlignment="1">
      <alignment horizontal="center" vertical="center" wrapText="1"/>
    </xf>
    <xf numFmtId="164" fontId="11" fillId="10" borderId="19" xfId="3" applyNumberFormat="1" applyFont="1" applyFill="1" applyBorder="1" applyAlignment="1">
      <alignment horizontal="center" vertical="center" wrapText="1" readingOrder="1"/>
    </xf>
    <xf numFmtId="0" fontId="18" fillId="10" borderId="34" xfId="0" applyFont="1" applyFill="1" applyBorder="1" applyAlignment="1">
      <alignment horizontal="center" vertical="center" wrapText="1" readingOrder="1"/>
    </xf>
    <xf numFmtId="0" fontId="10" fillId="10" borderId="14" xfId="0" applyFont="1" applyFill="1" applyBorder="1" applyAlignment="1">
      <alignment horizontal="center" vertical="center" wrapText="1"/>
    </xf>
    <xf numFmtId="0" fontId="10" fillId="10" borderId="19" xfId="0" applyFont="1" applyFill="1" applyBorder="1" applyAlignment="1">
      <alignment horizontal="center" vertical="center" wrapText="1"/>
    </xf>
    <xf numFmtId="0" fontId="11" fillId="10" borderId="14" xfId="0" applyFont="1" applyFill="1" applyBorder="1" applyAlignment="1">
      <alignment horizontal="center" vertical="center" wrapText="1" readingOrder="1"/>
    </xf>
    <xf numFmtId="0" fontId="6" fillId="10" borderId="14" xfId="0" applyFont="1" applyFill="1" applyBorder="1" applyAlignment="1">
      <alignment horizontal="center" vertical="center" wrapText="1"/>
    </xf>
    <xf numFmtId="164" fontId="11" fillId="10" borderId="14" xfId="3" applyNumberFormat="1" applyFont="1" applyFill="1" applyBorder="1" applyAlignment="1">
      <alignment horizontal="center" vertical="center" wrapText="1" readingOrder="1"/>
    </xf>
    <xf numFmtId="10" fontId="13" fillId="10" borderId="14" xfId="0" applyNumberFormat="1" applyFont="1" applyFill="1" applyBorder="1" applyAlignment="1">
      <alignment horizontal="center" vertical="center" wrapText="1" readingOrder="1"/>
    </xf>
    <xf numFmtId="10" fontId="13" fillId="10" borderId="19" xfId="0" applyNumberFormat="1" applyFont="1" applyFill="1" applyBorder="1" applyAlignment="1">
      <alignment horizontal="center" vertical="center" wrapText="1" readingOrder="1"/>
    </xf>
    <xf numFmtId="164" fontId="11" fillId="10" borderId="26" xfId="3" applyNumberFormat="1" applyFont="1" applyFill="1" applyBorder="1" applyAlignment="1">
      <alignment horizontal="center" vertical="center" wrapText="1" readingOrder="1"/>
    </xf>
    <xf numFmtId="0" fontId="18" fillId="10" borderId="16" xfId="0" applyFont="1" applyFill="1" applyBorder="1" applyAlignment="1">
      <alignment horizontal="center" vertical="center" wrapText="1" readingOrder="1"/>
    </xf>
    <xf numFmtId="0" fontId="18" fillId="10" borderId="21" xfId="0" applyFont="1" applyFill="1" applyBorder="1" applyAlignment="1">
      <alignment horizontal="center" vertical="center" wrapText="1" readingOrder="1"/>
    </xf>
    <xf numFmtId="0" fontId="18" fillId="10" borderId="33" xfId="0" applyFont="1" applyFill="1" applyBorder="1" applyAlignment="1">
      <alignment horizontal="center" vertical="center" wrapText="1" readingOrder="1"/>
    </xf>
    <xf numFmtId="0" fontId="13" fillId="14" borderId="19" xfId="0" applyFont="1" applyFill="1" applyBorder="1" applyAlignment="1">
      <alignment horizontal="center" vertical="center" wrapText="1" readingOrder="1"/>
    </xf>
    <xf numFmtId="0" fontId="13" fillId="14" borderId="14" xfId="0" applyFont="1" applyFill="1" applyBorder="1" applyAlignment="1">
      <alignment horizontal="center" vertical="center" wrapText="1" readingOrder="1"/>
    </xf>
    <xf numFmtId="0" fontId="41" fillId="10" borderId="14" xfId="0" applyFont="1" applyFill="1" applyBorder="1" applyAlignment="1">
      <alignment horizontal="center" vertical="center" wrapText="1" readingOrder="1"/>
    </xf>
    <xf numFmtId="164" fontId="11" fillId="10" borderId="14" xfId="1" applyNumberFormat="1" applyFont="1" applyFill="1" applyBorder="1" applyAlignment="1">
      <alignment horizontal="center" vertical="center" wrapText="1" readingOrder="1"/>
    </xf>
    <xf numFmtId="0" fontId="11" fillId="12" borderId="29"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11" fillId="12" borderId="19" xfId="0" applyFont="1" applyFill="1" applyBorder="1" applyAlignment="1">
      <alignment horizontal="center" vertical="center" wrapText="1"/>
    </xf>
    <xf numFmtId="164" fontId="11" fillId="13" borderId="19" xfId="3" applyNumberFormat="1" applyFont="1" applyFill="1" applyBorder="1" applyAlignment="1">
      <alignment horizontal="center" vertical="center" wrapText="1" readingOrder="1"/>
    </xf>
    <xf numFmtId="0" fontId="13" fillId="12" borderId="19" xfId="0" applyFont="1" applyFill="1" applyBorder="1" applyAlignment="1">
      <alignment horizontal="center" vertical="center" wrapText="1"/>
    </xf>
    <xf numFmtId="10" fontId="13" fillId="12" borderId="14" xfId="0" applyNumberFormat="1" applyFont="1" applyFill="1" applyBorder="1" applyAlignment="1">
      <alignment horizontal="center" vertical="center" wrapText="1"/>
    </xf>
    <xf numFmtId="10" fontId="13" fillId="12" borderId="19" xfId="0" applyNumberFormat="1" applyFont="1" applyFill="1" applyBorder="1" applyAlignment="1">
      <alignment horizontal="center" vertical="center" wrapText="1"/>
    </xf>
    <xf numFmtId="10" fontId="13" fillId="12" borderId="26" xfId="0" applyNumberFormat="1" applyFont="1" applyFill="1" applyBorder="1" applyAlignment="1">
      <alignment horizontal="center" vertical="center" wrapText="1"/>
    </xf>
    <xf numFmtId="10" fontId="13" fillId="26" borderId="14" xfId="0" applyNumberFormat="1" applyFont="1" applyFill="1" applyBorder="1" applyAlignment="1">
      <alignment horizontal="center" vertical="center" textRotation="1" wrapText="1"/>
    </xf>
    <xf numFmtId="0" fontId="13" fillId="26" borderId="19" xfId="0" applyFont="1" applyFill="1" applyBorder="1" applyAlignment="1">
      <alignment horizontal="center" vertical="center" textRotation="1" wrapText="1"/>
    </xf>
    <xf numFmtId="0" fontId="13" fillId="26" borderId="26" xfId="0" applyFont="1" applyFill="1" applyBorder="1" applyAlignment="1">
      <alignment horizontal="center" vertical="center" textRotation="1" wrapText="1"/>
    </xf>
    <xf numFmtId="0" fontId="13" fillId="12" borderId="14" xfId="0" applyFont="1" applyFill="1" applyBorder="1" applyAlignment="1">
      <alignment horizontal="center" vertical="center" wrapText="1"/>
    </xf>
    <xf numFmtId="0" fontId="11" fillId="12" borderId="32" xfId="0" applyFont="1" applyFill="1" applyBorder="1" applyAlignment="1">
      <alignment horizontal="center" vertical="center" wrapText="1"/>
    </xf>
    <xf numFmtId="0" fontId="6" fillId="12" borderId="26" xfId="0" applyFont="1" applyFill="1" applyBorder="1" applyAlignment="1">
      <alignment horizontal="center" vertical="center" wrapText="1"/>
    </xf>
    <xf numFmtId="0" fontId="11" fillId="12" borderId="26" xfId="0" applyFont="1" applyFill="1" applyBorder="1" applyAlignment="1">
      <alignment horizontal="center" vertical="center" wrapText="1"/>
    </xf>
    <xf numFmtId="164" fontId="11" fillId="13" borderId="26" xfId="3" applyNumberFormat="1" applyFont="1" applyFill="1" applyBorder="1" applyAlignment="1">
      <alignment horizontal="center" vertical="center" wrapText="1" readingOrder="1"/>
    </xf>
    <xf numFmtId="0" fontId="13" fillId="12" borderId="26" xfId="0" applyFont="1" applyFill="1" applyBorder="1" applyAlignment="1">
      <alignment horizontal="center" vertical="center" wrapText="1"/>
    </xf>
    <xf numFmtId="0" fontId="18" fillId="12" borderId="16" xfId="0" applyFont="1" applyFill="1" applyBorder="1" applyAlignment="1">
      <alignment horizontal="center" vertical="center" wrapText="1"/>
    </xf>
    <xf numFmtId="0" fontId="18" fillId="12" borderId="21" xfId="0" applyFont="1" applyFill="1" applyBorder="1" applyAlignment="1">
      <alignment horizontal="center" vertical="center" wrapText="1"/>
    </xf>
    <xf numFmtId="0" fontId="18" fillId="12" borderId="30" xfId="0" applyFont="1" applyFill="1" applyBorder="1" applyAlignment="1">
      <alignment horizontal="center" vertical="center" wrapText="1"/>
    </xf>
    <xf numFmtId="0" fontId="18" fillId="12" borderId="12" xfId="0" applyFont="1" applyFill="1" applyBorder="1" applyAlignment="1">
      <alignment horizontal="center" vertical="center" wrapText="1"/>
    </xf>
    <xf numFmtId="0" fontId="18" fillId="12" borderId="31" xfId="0" applyFont="1" applyFill="1" applyBorder="1" applyAlignment="1">
      <alignment horizontal="center" vertical="center" wrapText="1"/>
    </xf>
    <xf numFmtId="0" fontId="36" fillId="12" borderId="13" xfId="0" applyFont="1" applyFill="1" applyBorder="1" applyAlignment="1">
      <alignment horizontal="center" vertical="center" wrapText="1"/>
    </xf>
    <xf numFmtId="0" fontId="36" fillId="12" borderId="18" xfId="0" applyFont="1" applyFill="1" applyBorder="1" applyAlignment="1">
      <alignment horizontal="center" vertical="center" wrapText="1"/>
    </xf>
    <xf numFmtId="0" fontId="36" fillId="12" borderId="25" xfId="0" applyFont="1" applyFill="1" applyBorder="1" applyAlignment="1">
      <alignment horizontal="center" vertical="center" wrapText="1"/>
    </xf>
    <xf numFmtId="0" fontId="36" fillId="12" borderId="14" xfId="0" applyFont="1" applyFill="1" applyBorder="1" applyAlignment="1">
      <alignment horizontal="center" vertical="center" wrapText="1"/>
    </xf>
    <xf numFmtId="0" fontId="36" fillId="12" borderId="19" xfId="0" applyFont="1" applyFill="1" applyBorder="1" applyAlignment="1">
      <alignment horizontal="center" vertical="center" wrapText="1"/>
    </xf>
    <xf numFmtId="0" fontId="36" fillId="12" borderId="26" xfId="0" applyFont="1" applyFill="1" applyBorder="1" applyAlignment="1">
      <alignment horizontal="center" vertical="center" wrapText="1"/>
    </xf>
    <xf numFmtId="0" fontId="11" fillId="12" borderId="28" xfId="0" applyFont="1" applyFill="1" applyBorder="1" applyAlignment="1">
      <alignment horizontal="center" vertical="center" wrapText="1"/>
    </xf>
    <xf numFmtId="0" fontId="6" fillId="12" borderId="14" xfId="0" applyFont="1" applyFill="1" applyBorder="1" applyAlignment="1">
      <alignment horizontal="center" vertical="center" wrapText="1"/>
    </xf>
    <xf numFmtId="0" fontId="11" fillId="12" borderId="14" xfId="0" applyFont="1" applyFill="1" applyBorder="1" applyAlignment="1">
      <alignment horizontal="center" vertical="center" wrapText="1"/>
    </xf>
    <xf numFmtId="164" fontId="11" fillId="13" borderId="14" xfId="3" applyNumberFormat="1" applyFont="1" applyFill="1" applyBorder="1" applyAlignment="1">
      <alignment horizontal="center" vertical="center" wrapText="1" readingOrder="1"/>
    </xf>
    <xf numFmtId="10" fontId="10" fillId="7" borderId="19" xfId="2" applyNumberFormat="1" applyFont="1" applyFill="1" applyBorder="1" applyAlignment="1">
      <alignment horizontal="center" vertical="center" wrapText="1"/>
    </xf>
    <xf numFmtId="10" fontId="10" fillId="7" borderId="26" xfId="2" applyNumberFormat="1" applyFont="1" applyFill="1" applyBorder="1" applyAlignment="1">
      <alignment horizontal="center" vertical="center" wrapText="1"/>
    </xf>
    <xf numFmtId="10" fontId="10" fillId="7" borderId="19" xfId="0" applyNumberFormat="1" applyFont="1" applyFill="1" applyBorder="1" applyAlignment="1">
      <alignment horizontal="center" vertical="center" wrapText="1"/>
    </xf>
    <xf numFmtId="10" fontId="10" fillId="7" borderId="26" xfId="0" applyNumberFormat="1" applyFont="1" applyFill="1" applyBorder="1" applyAlignment="1">
      <alignment horizontal="center" vertical="center" wrapText="1"/>
    </xf>
    <xf numFmtId="0" fontId="10" fillId="7" borderId="19" xfId="2" applyFont="1" applyFill="1" applyBorder="1" applyAlignment="1">
      <alignment horizontal="center" vertical="center" wrapText="1"/>
    </xf>
    <xf numFmtId="9" fontId="11" fillId="7" borderId="21" xfId="0" applyNumberFormat="1" applyFont="1" applyFill="1" applyBorder="1" applyAlignment="1">
      <alignment horizontal="center" vertical="center" wrapText="1"/>
    </xf>
    <xf numFmtId="9" fontId="11" fillId="7" borderId="24" xfId="0" applyNumberFormat="1" applyFont="1" applyFill="1" applyBorder="1" applyAlignment="1">
      <alignment horizontal="center" vertical="center" wrapText="1"/>
    </xf>
    <xf numFmtId="9" fontId="11" fillId="7" borderId="19" xfId="0" applyNumberFormat="1" applyFont="1" applyFill="1" applyBorder="1" applyAlignment="1">
      <alignment horizontal="center" vertical="center" wrapText="1"/>
    </xf>
    <xf numFmtId="9" fontId="11" fillId="7" borderId="26" xfId="0" applyNumberFormat="1" applyFont="1" applyFill="1" applyBorder="1" applyAlignment="1">
      <alignment horizontal="center" vertical="center" wrapText="1"/>
    </xf>
    <xf numFmtId="0" fontId="6" fillId="7" borderId="19" xfId="0" applyFont="1" applyFill="1" applyBorder="1" applyAlignment="1">
      <alignment horizontal="center" vertical="center"/>
    </xf>
    <xf numFmtId="164" fontId="11" fillId="7" borderId="19" xfId="3" applyNumberFormat="1" applyFont="1" applyFill="1" applyBorder="1" applyAlignment="1">
      <alignment horizontal="center" vertical="center" wrapText="1"/>
    </xf>
    <xf numFmtId="164" fontId="11" fillId="7" borderId="26" xfId="3" applyNumberFormat="1" applyFont="1" applyFill="1" applyBorder="1" applyAlignment="1">
      <alignment horizontal="center" vertical="center" wrapText="1"/>
    </xf>
    <xf numFmtId="0" fontId="12" fillId="7" borderId="19"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0" fillId="7" borderId="22" xfId="2" applyFont="1" applyFill="1" applyBorder="1" applyAlignment="1">
      <alignment horizontal="center" vertical="center" wrapText="1"/>
    </xf>
    <xf numFmtId="0" fontId="10" fillId="7" borderId="23" xfId="2" applyFont="1" applyFill="1" applyBorder="1" applyAlignment="1">
      <alignment horizontal="center" vertical="center" wrapText="1"/>
    </xf>
    <xf numFmtId="0" fontId="6" fillId="7" borderId="22" xfId="0" applyFont="1" applyFill="1" applyBorder="1" applyAlignment="1">
      <alignment horizontal="center" vertical="center"/>
    </xf>
    <xf numFmtId="0" fontId="6" fillId="7" borderId="23" xfId="0" applyFont="1" applyFill="1" applyBorder="1" applyAlignment="1">
      <alignment horizontal="center" vertical="center"/>
    </xf>
    <xf numFmtId="0" fontId="11" fillId="7" borderId="19" xfId="0" applyFont="1" applyFill="1" applyBorder="1" applyAlignment="1">
      <alignment horizontal="center" vertical="center" wrapText="1" readingOrder="1"/>
    </xf>
    <xf numFmtId="0" fontId="11" fillId="7" borderId="16" xfId="0" applyFont="1" applyFill="1" applyBorder="1" applyAlignment="1">
      <alignment horizontal="center" vertical="center" wrapText="1"/>
    </xf>
    <xf numFmtId="0" fontId="11" fillId="7" borderId="21" xfId="0" applyFont="1" applyFill="1" applyBorder="1" applyAlignment="1">
      <alignment horizontal="center" vertical="center" wrapText="1"/>
    </xf>
    <xf numFmtId="10" fontId="10" fillId="7" borderId="14" xfId="2" applyNumberFormat="1" applyFont="1" applyFill="1" applyBorder="1" applyAlignment="1">
      <alignment horizontal="center" vertical="center" wrapText="1"/>
    </xf>
    <xf numFmtId="0" fontId="10" fillId="7" borderId="14" xfId="2" applyFont="1" applyFill="1" applyBorder="1" applyAlignment="1">
      <alignment horizontal="center" vertical="center" wrapText="1"/>
    </xf>
    <xf numFmtId="0" fontId="10" fillId="7" borderId="26" xfId="2" applyFont="1" applyFill="1" applyBorder="1" applyAlignment="1">
      <alignment horizontal="center" vertical="center" wrapText="1"/>
    </xf>
    <xf numFmtId="9" fontId="11" fillId="7" borderId="16"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9" fillId="6" borderId="10" xfId="2" applyFont="1" applyFill="1" applyBorder="1" applyAlignment="1">
      <alignment horizontal="center" vertical="center" wrapText="1"/>
    </xf>
    <xf numFmtId="0" fontId="9" fillId="6" borderId="17" xfId="2" applyFont="1" applyFill="1" applyBorder="1" applyAlignment="1">
      <alignment horizontal="center" vertical="center" wrapText="1"/>
    </xf>
    <xf numFmtId="0" fontId="36" fillId="7" borderId="13" xfId="2" applyFont="1" applyFill="1" applyBorder="1" applyAlignment="1">
      <alignment horizontal="center" vertical="center" wrapText="1"/>
    </xf>
    <xf numFmtId="0" fontId="10" fillId="7" borderId="18" xfId="2" applyFont="1" applyFill="1" applyBorder="1" applyAlignment="1">
      <alignment horizontal="center" vertical="center" wrapText="1"/>
    </xf>
    <xf numFmtId="0" fontId="10" fillId="7" borderId="25" xfId="2" applyFont="1" applyFill="1" applyBorder="1" applyAlignment="1">
      <alignment horizontal="center" vertical="center" wrapText="1"/>
    </xf>
    <xf numFmtId="0" fontId="12" fillId="7" borderId="14" xfId="2"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6" fillId="7" borderId="14" xfId="0" applyFont="1" applyFill="1" applyBorder="1" applyAlignment="1">
      <alignment horizontal="center" vertical="center"/>
    </xf>
    <xf numFmtId="164" fontId="11" fillId="7" borderId="14" xfId="3" applyNumberFormat="1" applyFont="1" applyFill="1" applyBorder="1" applyAlignment="1">
      <alignment horizontal="center" vertical="center" wrapText="1"/>
    </xf>
    <xf numFmtId="0" fontId="34" fillId="7" borderId="19" xfId="0" applyFont="1" applyFill="1" applyBorder="1" applyAlignment="1">
      <alignment horizontal="center" vertical="center" wrapText="1"/>
    </xf>
    <xf numFmtId="0" fontId="11" fillId="7" borderId="19" xfId="2" applyFont="1" applyFill="1" applyBorder="1" applyAlignment="1">
      <alignment horizontal="center" vertical="center" wrapText="1"/>
    </xf>
    <xf numFmtId="0" fontId="66" fillId="26" borderId="4" xfId="0" applyFont="1" applyFill="1" applyBorder="1" applyAlignment="1">
      <alignment horizontal="center" vertical="center"/>
    </xf>
    <xf numFmtId="0" fontId="66" fillId="26" borderId="3" xfId="0" applyFont="1" applyFill="1" applyBorder="1" applyAlignment="1">
      <alignment horizontal="center" vertical="center"/>
    </xf>
  </cellXfs>
  <cellStyles count="6">
    <cellStyle name="Énfasis1" xfId="2" builtinId="29"/>
    <cellStyle name="Normal" xfId="0" builtinId="0"/>
    <cellStyle name="Normal 2" xfId="4" xr:uid="{683E75C4-12C2-4860-B833-DC7248525AAA}"/>
    <cellStyle name="Normal 2 2" xfId="5" xr:uid="{B6198891-5691-480B-BD53-931E366D2AAA}"/>
    <cellStyle name="Porcentaje" xfId="1" builtinId="5"/>
    <cellStyle name="Porcentaje 4" xfId="3" xr:uid="{AD7AF79D-473B-4C04-99B0-781E1BF781E2}"/>
  </cellStyles>
  <dxfs count="0"/>
  <tableStyles count="0" defaultTableStyle="TableStyleMedium2" defaultPivotStyle="PivotStyleLight16"/>
  <colors>
    <mruColors>
      <color rgb="FF4335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PAAC 2023 MONITOREO</a:t>
            </a:r>
            <a:r>
              <a:rPr lang="en-US" b="1" baseline="0"/>
              <a:t> PRIMER CUATRIMESTRE </a:t>
            </a:r>
            <a:endParaRPr lang="en-US" b="1"/>
          </a:p>
        </c:rich>
      </c:tx>
      <c:layout>
        <c:manualLayout>
          <c:xMode val="edge"/>
          <c:yMode val="edge"/>
          <c:x val="0.11245822397200352"/>
          <c:y val="2.314814814814814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dPt>
            <c:idx val="1"/>
            <c:invertIfNegative val="0"/>
            <c:bubble3D val="0"/>
            <c:spPr>
              <a:solidFill>
                <a:schemeClr val="accent2">
                  <a:lumMod val="60000"/>
                  <a:lumOff val="40000"/>
                </a:schemeClr>
              </a:solidFill>
              <a:ln>
                <a:noFill/>
              </a:ln>
              <a:effectLst/>
              <a:sp3d/>
            </c:spPr>
            <c:extLst>
              <c:ext xmlns:c16="http://schemas.microsoft.com/office/drawing/2014/chart" uri="{C3380CC4-5D6E-409C-BE32-E72D297353CC}">
                <c16:uniqueId val="{00000001-0F37-459B-8A69-941CAC6D8B6C}"/>
              </c:ext>
            </c:extLst>
          </c:dPt>
          <c:dPt>
            <c:idx val="3"/>
            <c:invertIfNegative val="0"/>
            <c:bubble3D val="0"/>
            <c:spPr>
              <a:solidFill>
                <a:schemeClr val="accent2">
                  <a:lumMod val="60000"/>
                  <a:lumOff val="40000"/>
                </a:schemeClr>
              </a:solidFill>
              <a:ln>
                <a:noFill/>
              </a:ln>
              <a:effectLst/>
              <a:sp3d/>
            </c:spPr>
            <c:extLst>
              <c:ext xmlns:c16="http://schemas.microsoft.com/office/drawing/2014/chart" uri="{C3380CC4-5D6E-409C-BE32-E72D297353CC}">
                <c16:uniqueId val="{00000002-0F37-459B-8A69-941CAC6D8B6C}"/>
              </c:ext>
            </c:extLst>
          </c:dPt>
          <c:dPt>
            <c:idx val="5"/>
            <c:invertIfNegative val="0"/>
            <c:bubble3D val="0"/>
            <c:spPr>
              <a:solidFill>
                <a:schemeClr val="accent2">
                  <a:lumMod val="60000"/>
                  <a:lumOff val="40000"/>
                </a:schemeClr>
              </a:solidFill>
              <a:ln>
                <a:noFill/>
              </a:ln>
              <a:effectLst/>
              <a:sp3d/>
            </c:spPr>
            <c:extLst>
              <c:ext xmlns:c16="http://schemas.microsoft.com/office/drawing/2014/chart" uri="{C3380CC4-5D6E-409C-BE32-E72D297353CC}">
                <c16:uniqueId val="{00000003-0F37-459B-8A69-941CAC6D8B6C}"/>
              </c:ext>
            </c:extLst>
          </c:dPt>
          <c:dLbls>
            <c:dLbl>
              <c:idx val="0"/>
              <c:layout>
                <c:manualLayout>
                  <c:x val="1.1111111111111086E-2"/>
                  <c:y val="-0.13888888888888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37-459B-8A69-941CAC6D8B6C}"/>
                </c:ext>
              </c:extLst>
            </c:dLbl>
            <c:dLbl>
              <c:idx val="1"/>
              <c:layout>
                <c:manualLayout>
                  <c:x val="1.3888888888888838E-2"/>
                  <c:y val="-0.134259259259259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37-459B-8A69-941CAC6D8B6C}"/>
                </c:ext>
              </c:extLst>
            </c:dLbl>
            <c:dLbl>
              <c:idx val="2"/>
              <c:layout>
                <c:manualLayout>
                  <c:x val="5.5555555555555558E-3"/>
                  <c:y val="-0.245370370370370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37-459B-8A69-941CAC6D8B6C}"/>
                </c:ext>
              </c:extLst>
            </c:dLbl>
            <c:dLbl>
              <c:idx val="3"/>
              <c:layout>
                <c:manualLayout>
                  <c:x val="3.3333333333333333E-2"/>
                  <c:y val="-6.9444444444444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37-459B-8A69-941CAC6D8B6C}"/>
                </c:ext>
              </c:extLst>
            </c:dLbl>
            <c:dLbl>
              <c:idx val="4"/>
              <c:layout>
                <c:manualLayout>
                  <c:x val="9.1666666666666563E-2"/>
                  <c:y val="-5.0925925925925923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extLst>
                <c:ext xmlns:c15="http://schemas.microsoft.com/office/drawing/2012/chart" uri="{CE6537A1-D6FC-4f65-9D91-7224C49458BB}">
                  <c15:layout>
                    <c:manualLayout>
                      <c:w val="0.10411111111111111"/>
                      <c:h val="6.9375182268883062E-2"/>
                    </c:manualLayout>
                  </c15:layout>
                </c:ext>
                <c:ext xmlns:c16="http://schemas.microsoft.com/office/drawing/2014/chart" uri="{C3380CC4-5D6E-409C-BE32-E72D297353CC}">
                  <c16:uniqueId val="{00000006-0F37-459B-8A69-941CAC6D8B6C}"/>
                </c:ext>
              </c:extLst>
            </c:dLbl>
            <c:dLbl>
              <c:idx val="5"/>
              <c:layout>
                <c:manualLayout>
                  <c:x val="1.6666666666666666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37-459B-8A69-941CAC6D8B6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'PUBLICAR v2'!$J$167:$O$167</c:f>
              <c:strCache>
                <c:ptCount val="6"/>
                <c:pt idx="0">
                  <c:v>P Icuat</c:v>
                </c:pt>
                <c:pt idx="1">
                  <c:v>M Icuat</c:v>
                </c:pt>
                <c:pt idx="2">
                  <c:v>P IICuat</c:v>
                </c:pt>
                <c:pt idx="3">
                  <c:v>M IIcuat</c:v>
                </c:pt>
                <c:pt idx="4">
                  <c:v>P IIICuat</c:v>
                </c:pt>
                <c:pt idx="5">
                  <c:v>M IIIcuat</c:v>
                </c:pt>
              </c:strCache>
            </c:strRef>
          </c:cat>
          <c:val>
            <c:numRef>
              <c:f>'PUBLICAR v2'!$J$168:$O$168</c:f>
              <c:numCache>
                <c:formatCode>0.00%</c:formatCode>
                <c:ptCount val="6"/>
                <c:pt idx="0">
                  <c:v>0.24945945945945941</c:v>
                </c:pt>
                <c:pt idx="1">
                  <c:v>0.24175675675675676</c:v>
                </c:pt>
                <c:pt idx="2">
                  <c:v>0.61175675675675623</c:v>
                </c:pt>
                <c:pt idx="3">
                  <c:v>0</c:v>
                </c:pt>
                <c:pt idx="4">
                  <c:v>1</c:v>
                </c:pt>
                <c:pt idx="5">
                  <c:v>0</c:v>
                </c:pt>
              </c:numCache>
            </c:numRef>
          </c:val>
          <c:extLst>
            <c:ext xmlns:c16="http://schemas.microsoft.com/office/drawing/2014/chart" uri="{C3380CC4-5D6E-409C-BE32-E72D297353CC}">
              <c16:uniqueId val="{00000000-0F37-459B-8A69-941CAC6D8B6C}"/>
            </c:ext>
          </c:extLst>
        </c:ser>
        <c:dLbls>
          <c:showLegendKey val="0"/>
          <c:showVal val="0"/>
          <c:showCatName val="0"/>
          <c:showSerName val="0"/>
          <c:showPercent val="0"/>
          <c:showBubbleSize val="0"/>
        </c:dLbls>
        <c:gapWidth val="150"/>
        <c:shape val="box"/>
        <c:axId val="1015570304"/>
        <c:axId val="1015572704"/>
        <c:axId val="0"/>
      </c:bar3DChart>
      <c:catAx>
        <c:axId val="1015570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15572704"/>
        <c:crosses val="autoZero"/>
        <c:auto val="1"/>
        <c:lblAlgn val="ctr"/>
        <c:lblOffset val="100"/>
        <c:noMultiLvlLbl val="0"/>
      </c:catAx>
      <c:valAx>
        <c:axId val="10155727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15570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sz="1400">
                <a:solidFill>
                  <a:srgbClr val="0070C0"/>
                </a:solidFill>
              </a:rPr>
              <a:t>resultados</a:t>
            </a:r>
            <a:r>
              <a:rPr lang="es-CO" sz="1400" baseline="0">
                <a:solidFill>
                  <a:srgbClr val="0070C0"/>
                </a:solidFill>
              </a:rPr>
              <a:t> monitoreo primer cuatrimestre</a:t>
            </a:r>
          </a:p>
          <a:p>
            <a:pPr>
              <a:defRPr/>
            </a:pPr>
            <a:r>
              <a:rPr lang="es-CO" sz="1400" baseline="0">
                <a:solidFill>
                  <a:srgbClr val="0070C0"/>
                </a:solidFill>
              </a:rPr>
              <a:t> 2023 por componente</a:t>
            </a:r>
            <a:endParaRPr lang="es-CO" sz="1400">
              <a:solidFill>
                <a:srgbClr val="0070C0"/>
              </a:solidFill>
            </a:endParaRPr>
          </a:p>
        </c:rich>
      </c:tx>
      <c:layout>
        <c:manualLayout>
          <c:xMode val="edge"/>
          <c:yMode val="edge"/>
          <c:x val="0.21135634710702059"/>
          <c:y val="1.6382250798715348E-2"/>
        </c:manualLayout>
      </c:layout>
      <c:overlay val="0"/>
      <c:spPr>
        <a:noFill/>
        <a:ln>
          <a:solidFill>
            <a:schemeClr val="accent5">
              <a:lumMod val="75000"/>
            </a:schemeClr>
          </a:solid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'PUBLICAR v2'!$J$170</c:f>
              <c:strCache>
                <c:ptCount val="1"/>
                <c:pt idx="0">
                  <c:v>P ICuat</c:v>
                </c:pt>
              </c:strCache>
            </c:strRef>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v2'!$J$171:$J$177</c:f>
              <c:numCache>
                <c:formatCode>0.00%</c:formatCode>
                <c:ptCount val="7"/>
                <c:pt idx="0">
                  <c:v>0.16888888888888892</c:v>
                </c:pt>
                <c:pt idx="1">
                  <c:v>0.33</c:v>
                </c:pt>
                <c:pt idx="2">
                  <c:v>0.28307692307692311</c:v>
                </c:pt>
                <c:pt idx="3">
                  <c:v>0.21461538461538462</c:v>
                </c:pt>
                <c:pt idx="4">
                  <c:v>0.26269230769230772</c:v>
                </c:pt>
                <c:pt idx="5">
                  <c:v>0.13200000000000001</c:v>
                </c:pt>
                <c:pt idx="6">
                  <c:v>0.33200000000000002</c:v>
                </c:pt>
              </c:numCache>
            </c:numRef>
          </c:val>
          <c:extLst>
            <c:ext xmlns:c16="http://schemas.microsoft.com/office/drawing/2014/chart" uri="{C3380CC4-5D6E-409C-BE32-E72D297353CC}">
              <c16:uniqueId val="{00000000-A830-47D9-89C6-4FB62ED9CDE6}"/>
            </c:ext>
          </c:extLst>
        </c:ser>
        <c:ser>
          <c:idx val="1"/>
          <c:order val="1"/>
          <c:tx>
            <c:strRef>
              <c:f>'PUBLICAR v2'!$K$170</c:f>
              <c:strCache>
                <c:ptCount val="1"/>
                <c:pt idx="0">
                  <c:v>M Icuat</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v2'!$K$171:$K$177</c:f>
              <c:numCache>
                <c:formatCode>0.00%</c:formatCode>
                <c:ptCount val="7"/>
                <c:pt idx="0">
                  <c:v>0.16888888888888892</c:v>
                </c:pt>
                <c:pt idx="1">
                  <c:v>0.33</c:v>
                </c:pt>
                <c:pt idx="2">
                  <c:v>0.28307692307692311</c:v>
                </c:pt>
                <c:pt idx="3">
                  <c:v>0.21461538461538462</c:v>
                </c:pt>
                <c:pt idx="4">
                  <c:v>0.26115384615384618</c:v>
                </c:pt>
                <c:pt idx="5">
                  <c:v>0.13200000000000001</c:v>
                </c:pt>
                <c:pt idx="6">
                  <c:v>0.22600000000000003</c:v>
                </c:pt>
              </c:numCache>
            </c:numRef>
          </c:val>
          <c:extLst>
            <c:ext xmlns:c16="http://schemas.microsoft.com/office/drawing/2014/chart" uri="{C3380CC4-5D6E-409C-BE32-E72D297353CC}">
              <c16:uniqueId val="{00000001-A830-47D9-89C6-4FB62ED9CDE6}"/>
            </c:ext>
          </c:extLst>
        </c:ser>
        <c:ser>
          <c:idx val="2"/>
          <c:order val="2"/>
          <c:tx>
            <c:strRef>
              <c:f>'PUBLICAR v2'!$L$170</c:f>
              <c:strCache>
                <c:ptCount val="1"/>
                <c:pt idx="0">
                  <c:v>P IICuat</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v2'!$L$171:$L$177</c:f>
              <c:numCache>
                <c:formatCode>0.00%</c:formatCode>
                <c:ptCount val="7"/>
                <c:pt idx="0">
                  <c:v>0.34888888888888897</c:v>
                </c:pt>
                <c:pt idx="1">
                  <c:v>0.66</c:v>
                </c:pt>
                <c:pt idx="2">
                  <c:v>0.61230769230769233</c:v>
                </c:pt>
                <c:pt idx="3">
                  <c:v>0.59833333333333349</c:v>
                </c:pt>
                <c:pt idx="4">
                  <c:v>0.65038461538461534</c:v>
                </c:pt>
                <c:pt idx="5">
                  <c:v>0.624</c:v>
                </c:pt>
                <c:pt idx="6">
                  <c:v>0.8640000000000001</c:v>
                </c:pt>
              </c:numCache>
            </c:numRef>
          </c:val>
          <c:extLst>
            <c:ext xmlns:c16="http://schemas.microsoft.com/office/drawing/2014/chart" uri="{C3380CC4-5D6E-409C-BE32-E72D297353CC}">
              <c16:uniqueId val="{00000002-A830-47D9-89C6-4FB62ED9CDE6}"/>
            </c:ext>
          </c:extLst>
        </c:ser>
        <c:ser>
          <c:idx val="3"/>
          <c:order val="3"/>
          <c:tx>
            <c:strRef>
              <c:f>'PUBLICAR v2'!$M$170</c:f>
              <c:strCache>
                <c:ptCount val="1"/>
                <c:pt idx="0">
                  <c:v>M IIcuat</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v2'!$M$171:$M$177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A830-47D9-89C6-4FB62ED9CDE6}"/>
            </c:ext>
          </c:extLst>
        </c:ser>
        <c:ser>
          <c:idx val="4"/>
          <c:order val="4"/>
          <c:tx>
            <c:strRef>
              <c:f>'PUBLICAR v2'!$N$170</c:f>
              <c:strCache>
                <c:ptCount val="1"/>
                <c:pt idx="0">
                  <c:v>P IIICuat</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v2'!$N$171:$N$177</c:f>
              <c:numCache>
                <c:formatCode>0.00%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4-A830-47D9-89C6-4FB62ED9CDE6}"/>
            </c:ext>
          </c:extLst>
        </c:ser>
        <c:ser>
          <c:idx val="5"/>
          <c:order val="5"/>
          <c:tx>
            <c:strRef>
              <c:f>'PUBLICAR v2'!$O$170</c:f>
              <c:strCache>
                <c:ptCount val="1"/>
                <c:pt idx="0">
                  <c:v>M IIIcuat</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tx1">
                        <a:lumMod val="50000"/>
                        <a:lumOff val="50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v2'!$I$171:$I$177</c:f>
              <c:strCache>
                <c:ptCount val="7"/>
                <c:pt idx="0">
                  <c:v>CI</c:v>
                </c:pt>
                <c:pt idx="1">
                  <c:v>C2</c:v>
                </c:pt>
                <c:pt idx="2">
                  <c:v>C3</c:v>
                </c:pt>
                <c:pt idx="3">
                  <c:v>C4</c:v>
                </c:pt>
                <c:pt idx="4">
                  <c:v>C5</c:v>
                </c:pt>
                <c:pt idx="5">
                  <c:v>C6</c:v>
                </c:pt>
                <c:pt idx="6">
                  <c:v>C7</c:v>
                </c:pt>
              </c:strCache>
            </c:strRef>
          </c:cat>
          <c:val>
            <c:numRef>
              <c:f>'PUBLICAR v2'!$O$171:$O$177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A830-47D9-89C6-4FB62ED9CDE6}"/>
            </c:ext>
          </c:extLst>
        </c:ser>
        <c:dLbls>
          <c:dLblPos val="outEnd"/>
          <c:showLegendKey val="0"/>
          <c:showVal val="1"/>
          <c:showCatName val="0"/>
          <c:showSerName val="0"/>
          <c:showPercent val="0"/>
          <c:showBubbleSize val="0"/>
        </c:dLbls>
        <c:gapWidth val="444"/>
        <c:overlap val="-90"/>
        <c:axId val="1425121120"/>
        <c:axId val="1425123520"/>
      </c:barChart>
      <c:catAx>
        <c:axId val="1425121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chemeClr val="tx1">
                    <a:lumMod val="65000"/>
                    <a:lumOff val="35000"/>
                  </a:schemeClr>
                </a:solidFill>
                <a:latin typeface="+mn-lt"/>
                <a:ea typeface="+mn-ea"/>
                <a:cs typeface="+mn-cs"/>
              </a:defRPr>
            </a:pPr>
            <a:endParaRPr lang="es-MX"/>
          </a:p>
        </c:txPr>
        <c:crossAx val="1425123520"/>
        <c:crosses val="autoZero"/>
        <c:auto val="1"/>
        <c:lblAlgn val="ctr"/>
        <c:lblOffset val="100"/>
        <c:noMultiLvlLbl val="0"/>
      </c:catAx>
      <c:valAx>
        <c:axId val="1425123520"/>
        <c:scaling>
          <c:orientation val="minMax"/>
        </c:scaling>
        <c:delete val="1"/>
        <c:axPos val="l"/>
        <c:numFmt formatCode="0.00%" sourceLinked="1"/>
        <c:majorTickMark val="none"/>
        <c:minorTickMark val="none"/>
        <c:tickLblPos val="nextTo"/>
        <c:crossAx val="1425121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b="1"/>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solidFill>
                  <a:schemeClr val="accent1"/>
                </a:solidFill>
              </a:rPr>
              <a:t>PAAC  2023  </a:t>
            </a:r>
          </a:p>
          <a:p>
            <a:pPr>
              <a:defRPr/>
            </a:pPr>
            <a:r>
              <a:rPr lang="es-CO">
                <a:solidFill>
                  <a:schemeClr val="accent1"/>
                </a:solidFill>
              </a:rPr>
              <a:t>MONITOREO PRIMER CUATRIMESTRE </a:t>
            </a:r>
          </a:p>
          <a:p>
            <a:pPr>
              <a:defRPr/>
            </a:pPr>
            <a:r>
              <a:rPr lang="es-CO">
                <a:solidFill>
                  <a:schemeClr val="accent1"/>
                </a:solidFill>
              </a:rPr>
              <a:t>POR AREA</a:t>
            </a:r>
          </a:p>
        </c:rich>
      </c:tx>
      <c:layout>
        <c:manualLayout>
          <c:xMode val="edge"/>
          <c:yMode val="edge"/>
          <c:x val="0.24683326296862731"/>
          <c:y val="1.8518446864903556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'PUBLICAR v2'!$J$198</c:f>
              <c:strCache>
                <c:ptCount val="1"/>
                <c:pt idx="0">
                  <c:v>P ICuat</c:v>
                </c:pt>
              </c:strCache>
            </c:strRef>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v2'!$I$199:$I$212</c:f>
              <c:strCache>
                <c:ptCount val="14"/>
                <c:pt idx="0">
                  <c:v>DGTH</c:v>
                </c:pt>
                <c:pt idx="1">
                  <c:v>SG</c:v>
                </c:pt>
                <c:pt idx="2">
                  <c:v>REC</c:v>
                </c:pt>
                <c:pt idx="3">
                  <c:v>GIO</c:v>
                </c:pt>
                <c:pt idx="4">
                  <c:v>OCI</c:v>
                </c:pt>
                <c:pt idx="5">
                  <c:v>OAP</c:v>
                </c:pt>
                <c:pt idx="6">
                  <c:v>STI</c:v>
                </c:pt>
                <c:pt idx="7">
                  <c:v>CEA </c:v>
                </c:pt>
                <c:pt idx="8">
                  <c:v>ODISC</c:v>
                </c:pt>
                <c:pt idx="9">
                  <c:v>OACRI</c:v>
                </c:pt>
                <c:pt idx="10">
                  <c:v>DA</c:v>
                </c:pt>
                <c:pt idx="11">
                  <c:v>GDOC</c:v>
                </c:pt>
                <c:pt idx="12">
                  <c:v>OANAL</c:v>
                </c:pt>
                <c:pt idx="13">
                  <c:v>DOPER</c:v>
                </c:pt>
              </c:strCache>
            </c:strRef>
          </c:cat>
          <c:val>
            <c:numRef>
              <c:f>'PUBLICAR v2'!$J$199:$J$212</c:f>
              <c:numCache>
                <c:formatCode>0.00%</c:formatCode>
                <c:ptCount val="14"/>
                <c:pt idx="0">
                  <c:v>0.19800000000000001</c:v>
                </c:pt>
                <c:pt idx="1">
                  <c:v>4.1250000000000002E-2</c:v>
                </c:pt>
                <c:pt idx="2">
                  <c:v>0.24750000000000003</c:v>
                </c:pt>
                <c:pt idx="3">
                  <c:v>0.23125000000000004</c:v>
                </c:pt>
                <c:pt idx="4">
                  <c:v>0.27500000000000002</c:v>
                </c:pt>
                <c:pt idx="5">
                  <c:v>0.36000000000000004</c:v>
                </c:pt>
                <c:pt idx="6">
                  <c:v>0.41200000000000003</c:v>
                </c:pt>
                <c:pt idx="7">
                  <c:v>0.23800000000000004</c:v>
                </c:pt>
                <c:pt idx="8">
                  <c:v>0.33</c:v>
                </c:pt>
                <c:pt idx="9">
                  <c:v>0.29750000000000004</c:v>
                </c:pt>
                <c:pt idx="10">
                  <c:v>0.26666666666666666</c:v>
                </c:pt>
                <c:pt idx="11">
                  <c:v>0.33</c:v>
                </c:pt>
                <c:pt idx="12">
                  <c:v>0.16500000000000001</c:v>
                </c:pt>
                <c:pt idx="13">
                  <c:v>0.33</c:v>
                </c:pt>
              </c:numCache>
            </c:numRef>
          </c:val>
          <c:extLst>
            <c:ext xmlns:c16="http://schemas.microsoft.com/office/drawing/2014/chart" uri="{C3380CC4-5D6E-409C-BE32-E72D297353CC}">
              <c16:uniqueId val="{00000000-D9E7-4560-B3F8-2875425788E2}"/>
            </c:ext>
          </c:extLst>
        </c:ser>
        <c:ser>
          <c:idx val="1"/>
          <c:order val="1"/>
          <c:tx>
            <c:strRef>
              <c:f>'PUBLICAR v2'!$K$198</c:f>
              <c:strCache>
                <c:ptCount val="1"/>
                <c:pt idx="0">
                  <c:v>M Icuat</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'PUBLICAR v2'!$I$199:$I$212</c:f>
              <c:strCache>
                <c:ptCount val="14"/>
                <c:pt idx="0">
                  <c:v>DGTH</c:v>
                </c:pt>
                <c:pt idx="1">
                  <c:v>SG</c:v>
                </c:pt>
                <c:pt idx="2">
                  <c:v>REC</c:v>
                </c:pt>
                <c:pt idx="3">
                  <c:v>GIO</c:v>
                </c:pt>
                <c:pt idx="4">
                  <c:v>OCI</c:v>
                </c:pt>
                <c:pt idx="5">
                  <c:v>OAP</c:v>
                </c:pt>
                <c:pt idx="6">
                  <c:v>STI</c:v>
                </c:pt>
                <c:pt idx="7">
                  <c:v>CEA </c:v>
                </c:pt>
                <c:pt idx="8">
                  <c:v>ODISC</c:v>
                </c:pt>
                <c:pt idx="9">
                  <c:v>OACRI</c:v>
                </c:pt>
                <c:pt idx="10">
                  <c:v>DA</c:v>
                </c:pt>
                <c:pt idx="11">
                  <c:v>GDOC</c:v>
                </c:pt>
                <c:pt idx="12">
                  <c:v>OANAL</c:v>
                </c:pt>
                <c:pt idx="13">
                  <c:v>DOPER</c:v>
                </c:pt>
              </c:strCache>
            </c:strRef>
          </c:cat>
          <c:val>
            <c:numRef>
              <c:f>'PUBLICAR v2'!$K$199:$K$212</c:f>
              <c:numCache>
                <c:formatCode>0.00%</c:formatCode>
                <c:ptCount val="14"/>
                <c:pt idx="0">
                  <c:v>0.19800000000000001</c:v>
                </c:pt>
                <c:pt idx="1">
                  <c:v>4.1250000000000002E-2</c:v>
                </c:pt>
                <c:pt idx="2">
                  <c:v>0.24750000000000003</c:v>
                </c:pt>
                <c:pt idx="3">
                  <c:v>0.23125000000000004</c:v>
                </c:pt>
                <c:pt idx="4">
                  <c:v>0.27500000000000002</c:v>
                </c:pt>
                <c:pt idx="5">
                  <c:v>0.36000000000000004</c:v>
                </c:pt>
                <c:pt idx="6">
                  <c:v>0.36399999999999999</c:v>
                </c:pt>
                <c:pt idx="7">
                  <c:v>0.23800000000000004</c:v>
                </c:pt>
                <c:pt idx="8">
                  <c:v>0.33</c:v>
                </c:pt>
                <c:pt idx="9">
                  <c:v>0.29750000000000004</c:v>
                </c:pt>
                <c:pt idx="10">
                  <c:v>0.26666666666666666</c:v>
                </c:pt>
                <c:pt idx="11">
                  <c:v>0.33</c:v>
                </c:pt>
                <c:pt idx="12">
                  <c:v>0</c:v>
                </c:pt>
                <c:pt idx="13">
                  <c:v>0.33</c:v>
                </c:pt>
              </c:numCache>
            </c:numRef>
          </c:val>
          <c:extLst>
            <c:ext xmlns:c16="http://schemas.microsoft.com/office/drawing/2014/chart" uri="{C3380CC4-5D6E-409C-BE32-E72D297353CC}">
              <c16:uniqueId val="{00000001-D9E7-4560-B3F8-2875425788E2}"/>
            </c:ext>
          </c:extLst>
        </c:ser>
        <c:dLbls>
          <c:dLblPos val="outEnd"/>
          <c:showLegendKey val="0"/>
          <c:showVal val="1"/>
          <c:showCatName val="0"/>
          <c:showSerName val="0"/>
          <c:showPercent val="0"/>
          <c:showBubbleSize val="0"/>
        </c:dLbls>
        <c:gapWidth val="444"/>
        <c:overlap val="-90"/>
        <c:axId val="808772128"/>
        <c:axId val="808768768"/>
      </c:barChart>
      <c:catAx>
        <c:axId val="8087721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chemeClr val="accent1"/>
                </a:solidFill>
                <a:latin typeface="+mn-lt"/>
                <a:ea typeface="+mn-ea"/>
                <a:cs typeface="+mn-cs"/>
              </a:defRPr>
            </a:pPr>
            <a:endParaRPr lang="es-MX"/>
          </a:p>
        </c:txPr>
        <c:crossAx val="808768768"/>
        <c:crosses val="autoZero"/>
        <c:auto val="1"/>
        <c:lblAlgn val="ctr"/>
        <c:lblOffset val="100"/>
        <c:noMultiLvlLbl val="0"/>
      </c:catAx>
      <c:valAx>
        <c:axId val="808768768"/>
        <c:scaling>
          <c:orientation val="minMax"/>
        </c:scaling>
        <c:delete val="1"/>
        <c:axPos val="l"/>
        <c:numFmt formatCode="0.00%" sourceLinked="1"/>
        <c:majorTickMark val="none"/>
        <c:minorTickMark val="none"/>
        <c:tickLblPos val="nextTo"/>
        <c:crossAx val="808772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accent1"/>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1952625</xdr:colOff>
      <xdr:row>152</xdr:row>
      <xdr:rowOff>41274</xdr:rowOff>
    </xdr:from>
    <xdr:to>
      <xdr:col>7</xdr:col>
      <xdr:colOff>47625</xdr:colOff>
      <xdr:row>167</xdr:row>
      <xdr:rowOff>85724</xdr:rowOff>
    </xdr:to>
    <xdr:graphicFrame macro="">
      <xdr:nvGraphicFramePr>
        <xdr:cNvPr id="4" name="Gráfico 3">
          <a:extLst>
            <a:ext uri="{FF2B5EF4-FFF2-40B4-BE49-F238E27FC236}">
              <a16:creationId xmlns:a16="http://schemas.microsoft.com/office/drawing/2014/main" id="{E9B5F6D9-EE48-E498-6ECB-BA84A8C2A0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433917</xdr:colOff>
      <xdr:row>170</xdr:row>
      <xdr:rowOff>21165</xdr:rowOff>
    </xdr:from>
    <xdr:to>
      <xdr:col>6</xdr:col>
      <xdr:colOff>275167</xdr:colOff>
      <xdr:row>189</xdr:row>
      <xdr:rowOff>105832</xdr:rowOff>
    </xdr:to>
    <xdr:graphicFrame macro="">
      <xdr:nvGraphicFramePr>
        <xdr:cNvPr id="5" name="Gráfico 4">
          <a:extLst>
            <a:ext uri="{FF2B5EF4-FFF2-40B4-BE49-F238E27FC236}">
              <a16:creationId xmlns:a16="http://schemas.microsoft.com/office/drawing/2014/main" id="{0B500F00-BD6E-40C1-2CD8-066F4E517735}"/>
            </a:ext>
            <a:ext uri="{147F2762-F138-4A5C-976F-8EAC2B608ADB}">
              <a16:predDERef xmlns:a16="http://schemas.microsoft.com/office/drawing/2014/main" pred="{E9B5F6D9-EE48-E498-6ECB-BA84A8C2A0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190500</xdr:colOff>
      <xdr:row>196</xdr:row>
      <xdr:rowOff>147107</xdr:rowOff>
    </xdr:from>
    <xdr:to>
      <xdr:col>6</xdr:col>
      <xdr:colOff>359833</xdr:colOff>
      <xdr:row>213</xdr:row>
      <xdr:rowOff>32807</xdr:rowOff>
    </xdr:to>
    <xdr:graphicFrame macro="">
      <xdr:nvGraphicFramePr>
        <xdr:cNvPr id="6" name="Gráfico 5">
          <a:extLst>
            <a:ext uri="{FF2B5EF4-FFF2-40B4-BE49-F238E27FC236}">
              <a16:creationId xmlns:a16="http://schemas.microsoft.com/office/drawing/2014/main" id="{65EF6EA8-2F1D-DD99-2427-52D330CD23D4}"/>
            </a:ext>
            <a:ext uri="{147F2762-F138-4A5C-976F-8EAC2B608ADB}">
              <a16:predDERef xmlns:a16="http://schemas.microsoft.com/office/drawing/2014/main" pred="{0B500F00-BD6E-40C1-2CD8-066F4E5177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CE410-F537-455A-9862-790A4809002A}">
  <dimension ref="A1:J89"/>
  <sheetViews>
    <sheetView tabSelected="1" zoomScale="136" zoomScaleNormal="136" workbookViewId="0">
      <selection activeCell="C2" sqref="C2:G2"/>
    </sheetView>
  </sheetViews>
  <sheetFormatPr baseColWidth="10" defaultColWidth="32.7109375" defaultRowHeight="15" outlineLevelCol="1"/>
  <cols>
    <col min="1" max="1" width="11.85546875" style="2" customWidth="1"/>
    <col min="2" max="2" width="20.28515625" style="28" customWidth="1" outlineLevel="1"/>
    <col min="3" max="3" width="31.42578125" style="46" customWidth="1"/>
    <col min="4" max="4" width="12.42578125" style="122" customWidth="1" outlineLevel="1"/>
    <col min="5" max="5" width="68.28515625" style="44" customWidth="1"/>
    <col min="6" max="6" width="40.5703125" style="46" customWidth="1"/>
    <col min="7" max="7" width="58.7109375" style="48" customWidth="1"/>
    <col min="8" max="8" width="32.7109375" style="95"/>
    <col min="9" max="16384" width="32.7109375" style="2"/>
  </cols>
  <sheetData>
    <row r="1" spans="1:8">
      <c r="G1" s="46"/>
    </row>
    <row r="2" spans="1:8" ht="15.75">
      <c r="A2" s="117"/>
      <c r="B2" s="118"/>
      <c r="C2" s="480" t="s">
        <v>0</v>
      </c>
      <c r="D2" s="481"/>
      <c r="E2" s="481"/>
      <c r="F2" s="481"/>
      <c r="G2" s="481"/>
    </row>
    <row r="3" spans="1:8" ht="4.5" customHeight="1">
      <c r="B3" s="2"/>
      <c r="C3" s="119"/>
      <c r="D3" s="121"/>
      <c r="E3" s="2"/>
      <c r="F3" s="2"/>
      <c r="G3" s="2"/>
    </row>
    <row r="4" spans="1:8" ht="30" customHeight="1">
      <c r="A4" s="3" t="s">
        <v>1</v>
      </c>
      <c r="B4" s="4" t="s">
        <v>2</v>
      </c>
      <c r="C4" s="4" t="s">
        <v>3</v>
      </c>
      <c r="D4" s="123" t="s">
        <v>4</v>
      </c>
      <c r="E4" s="107" t="s">
        <v>5</v>
      </c>
      <c r="F4" s="106" t="s">
        <v>6</v>
      </c>
      <c r="G4" s="106" t="s">
        <v>7</v>
      </c>
    </row>
    <row r="5" spans="1:8" ht="36.75" customHeight="1">
      <c r="A5" s="170" t="s">
        <v>0</v>
      </c>
      <c r="B5" s="172" t="s">
        <v>8</v>
      </c>
      <c r="C5" s="177" t="s">
        <v>9</v>
      </c>
      <c r="D5" s="124">
        <v>1</v>
      </c>
      <c r="E5" s="128" t="s">
        <v>10</v>
      </c>
      <c r="F5" s="179" t="s">
        <v>11</v>
      </c>
      <c r="G5" s="129"/>
      <c r="H5" s="28"/>
    </row>
    <row r="6" spans="1:8" ht="24" customHeight="1">
      <c r="A6" s="171"/>
      <c r="B6" s="172"/>
      <c r="C6" s="177"/>
      <c r="D6" s="124">
        <v>2</v>
      </c>
      <c r="E6" s="128" t="s">
        <v>12</v>
      </c>
      <c r="F6" s="179"/>
      <c r="G6" s="129"/>
      <c r="H6" s="2"/>
    </row>
    <row r="7" spans="1:8" ht="19.5" customHeight="1">
      <c r="A7" s="171"/>
      <c r="B7" s="172"/>
      <c r="C7" s="177"/>
      <c r="D7" s="177">
        <v>3</v>
      </c>
      <c r="E7" s="169" t="s">
        <v>13</v>
      </c>
      <c r="F7" s="179"/>
      <c r="G7" s="129"/>
      <c r="H7" s="2"/>
    </row>
    <row r="8" spans="1:8" ht="32.25" customHeight="1">
      <c r="A8" s="171"/>
      <c r="B8" s="172"/>
      <c r="C8" s="177"/>
      <c r="D8" s="177"/>
      <c r="E8" s="169"/>
      <c r="F8" s="179"/>
      <c r="G8" s="129"/>
      <c r="H8" s="2"/>
    </row>
    <row r="9" spans="1:8" ht="17.25" customHeight="1">
      <c r="A9" s="171"/>
      <c r="B9" s="172"/>
      <c r="C9" s="177"/>
      <c r="D9" s="177">
        <v>4</v>
      </c>
      <c r="E9" s="169" t="s">
        <v>14</v>
      </c>
      <c r="F9" s="179"/>
      <c r="G9" s="129"/>
      <c r="H9" s="2"/>
    </row>
    <row r="10" spans="1:8" ht="39.75" customHeight="1">
      <c r="A10" s="171"/>
      <c r="B10" s="172"/>
      <c r="C10" s="177"/>
      <c r="D10" s="177"/>
      <c r="E10" s="169"/>
      <c r="F10" s="179"/>
      <c r="G10" s="129"/>
      <c r="H10" s="2"/>
    </row>
    <row r="11" spans="1:8" ht="21" customHeight="1">
      <c r="A11" s="171"/>
      <c r="B11" s="172"/>
      <c r="C11" s="177"/>
      <c r="D11" s="177">
        <v>5</v>
      </c>
      <c r="E11" s="169" t="s">
        <v>15</v>
      </c>
      <c r="F11" s="179"/>
      <c r="G11" s="129"/>
      <c r="H11" s="2"/>
    </row>
    <row r="12" spans="1:8" ht="30" customHeight="1">
      <c r="A12" s="171"/>
      <c r="B12" s="172"/>
      <c r="C12" s="177"/>
      <c r="D12" s="177"/>
      <c r="E12" s="169"/>
      <c r="F12" s="179"/>
      <c r="G12" s="129"/>
      <c r="H12" s="2"/>
    </row>
    <row r="13" spans="1:8" ht="26.25" customHeight="1">
      <c r="A13" s="171"/>
      <c r="B13" s="172"/>
      <c r="C13" s="177"/>
      <c r="D13" s="177">
        <v>6</v>
      </c>
      <c r="E13" s="169" t="s">
        <v>16</v>
      </c>
      <c r="F13" s="179"/>
      <c r="G13" s="129"/>
      <c r="H13" s="2"/>
    </row>
    <row r="14" spans="1:8" ht="25.5" customHeight="1">
      <c r="A14" s="171"/>
      <c r="B14" s="172"/>
      <c r="C14" s="177"/>
      <c r="D14" s="177"/>
      <c r="E14" s="169"/>
      <c r="F14" s="179"/>
      <c r="G14" s="129"/>
      <c r="H14" s="2"/>
    </row>
    <row r="15" spans="1:8" ht="18.75" customHeight="1">
      <c r="A15" s="171"/>
      <c r="B15" s="172"/>
      <c r="C15" s="178" t="s">
        <v>17</v>
      </c>
      <c r="D15" s="177">
        <v>7</v>
      </c>
      <c r="E15" s="169" t="s">
        <v>18</v>
      </c>
      <c r="F15" s="172" t="s">
        <v>19</v>
      </c>
      <c r="G15" s="129"/>
      <c r="H15" s="2"/>
    </row>
    <row r="16" spans="1:8" ht="18.75" customHeight="1">
      <c r="A16" s="171"/>
      <c r="B16" s="172"/>
      <c r="C16" s="178"/>
      <c r="D16" s="177"/>
      <c r="E16" s="169"/>
      <c r="F16" s="179"/>
      <c r="G16" s="129"/>
      <c r="H16" s="2"/>
    </row>
    <row r="17" spans="1:8" ht="16.5" customHeight="1">
      <c r="A17" s="171"/>
      <c r="B17" s="172"/>
      <c r="C17" s="178"/>
      <c r="D17" s="177">
        <v>8</v>
      </c>
      <c r="E17" s="169" t="s">
        <v>20</v>
      </c>
      <c r="F17" s="179"/>
      <c r="G17" s="129"/>
      <c r="H17" s="2"/>
    </row>
    <row r="18" spans="1:8" ht="21" customHeight="1">
      <c r="A18" s="171"/>
      <c r="B18" s="172"/>
      <c r="C18" s="178"/>
      <c r="D18" s="177"/>
      <c r="E18" s="169" t="s">
        <v>21</v>
      </c>
      <c r="F18" s="179"/>
      <c r="G18" s="130"/>
      <c r="H18" s="2"/>
    </row>
    <row r="19" spans="1:8" ht="33.75" customHeight="1">
      <c r="A19" s="171"/>
      <c r="B19" s="149" t="s">
        <v>22</v>
      </c>
      <c r="C19" s="149" t="s">
        <v>23</v>
      </c>
      <c r="D19" s="181">
        <v>9</v>
      </c>
      <c r="E19" s="180" t="s">
        <v>24</v>
      </c>
      <c r="F19" s="181" t="s">
        <v>11</v>
      </c>
      <c r="G19" s="129"/>
      <c r="H19" s="2"/>
    </row>
    <row r="20" spans="1:8" ht="22.5" customHeight="1">
      <c r="A20" s="171"/>
      <c r="B20" s="150"/>
      <c r="C20" s="150"/>
      <c r="D20" s="156"/>
      <c r="E20" s="157"/>
      <c r="F20" s="156"/>
      <c r="G20" s="129"/>
      <c r="H20" s="2"/>
    </row>
    <row r="21" spans="1:8" ht="37.5" customHeight="1">
      <c r="A21" s="171"/>
      <c r="B21" s="150"/>
      <c r="C21" s="150"/>
      <c r="D21" s="156">
        <v>10</v>
      </c>
      <c r="E21" s="157" t="s">
        <v>25</v>
      </c>
      <c r="F21" s="156"/>
      <c r="G21" s="129"/>
      <c r="H21" s="2"/>
    </row>
    <row r="22" spans="1:8" ht="6.75" customHeight="1">
      <c r="A22" s="171"/>
      <c r="B22" s="150"/>
      <c r="C22" s="150"/>
      <c r="D22" s="156"/>
      <c r="E22" s="157"/>
      <c r="F22" s="156"/>
      <c r="G22" s="129"/>
      <c r="H22" s="2"/>
    </row>
    <row r="23" spans="1:8" ht="27" customHeight="1">
      <c r="A23" s="171"/>
      <c r="B23" s="150"/>
      <c r="C23" s="150"/>
      <c r="D23" s="156">
        <v>11</v>
      </c>
      <c r="E23" s="173" t="s">
        <v>26</v>
      </c>
      <c r="F23" s="156"/>
      <c r="G23" s="129"/>
      <c r="H23" s="2"/>
    </row>
    <row r="24" spans="1:8" ht="9.75" customHeight="1">
      <c r="A24" s="171"/>
      <c r="B24" s="150"/>
      <c r="C24" s="150"/>
      <c r="D24" s="156"/>
      <c r="E24" s="173"/>
      <c r="F24" s="156"/>
      <c r="G24" s="129"/>
      <c r="H24" s="2"/>
    </row>
    <row r="25" spans="1:8" ht="55.5" customHeight="1">
      <c r="A25" s="171"/>
      <c r="B25" s="150"/>
      <c r="C25" s="131" t="s">
        <v>27</v>
      </c>
      <c r="D25" s="125">
        <v>12</v>
      </c>
      <c r="E25" s="132" t="s">
        <v>28</v>
      </c>
      <c r="F25" s="131" t="s">
        <v>29</v>
      </c>
      <c r="G25" s="129"/>
      <c r="H25" s="2"/>
    </row>
    <row r="26" spans="1:8" ht="24.75" customHeight="1">
      <c r="A26" s="171"/>
      <c r="B26" s="152" t="s">
        <v>30</v>
      </c>
      <c r="C26" s="153" t="s">
        <v>31</v>
      </c>
      <c r="D26" s="154">
        <v>13</v>
      </c>
      <c r="E26" s="182" t="s">
        <v>32</v>
      </c>
      <c r="F26" s="153" t="s">
        <v>33</v>
      </c>
      <c r="G26" s="129"/>
      <c r="H26" s="2"/>
    </row>
    <row r="27" spans="1:8" ht="22.5" customHeight="1">
      <c r="A27" s="171"/>
      <c r="B27" s="152"/>
      <c r="C27" s="153"/>
      <c r="D27" s="154"/>
      <c r="E27" s="182"/>
      <c r="F27" s="153"/>
      <c r="G27" s="129"/>
      <c r="H27" s="2"/>
    </row>
    <row r="28" spans="1:8" ht="34.5" customHeight="1">
      <c r="A28" s="171"/>
      <c r="B28" s="152"/>
      <c r="C28" s="153"/>
      <c r="D28" s="154">
        <v>14</v>
      </c>
      <c r="E28" s="155" t="s">
        <v>34</v>
      </c>
      <c r="F28" s="152" t="s">
        <v>35</v>
      </c>
      <c r="G28" s="129"/>
      <c r="H28" s="2"/>
    </row>
    <row r="29" spans="1:8" ht="23.25" customHeight="1">
      <c r="A29" s="171"/>
      <c r="B29" s="152"/>
      <c r="C29" s="153"/>
      <c r="D29" s="154"/>
      <c r="E29" s="155"/>
      <c r="F29" s="152"/>
      <c r="G29" s="129"/>
      <c r="H29" s="2"/>
    </row>
    <row r="30" spans="1:8" ht="38.25" customHeight="1">
      <c r="A30" s="171"/>
      <c r="B30" s="152"/>
      <c r="C30" s="153"/>
      <c r="D30" s="154">
        <v>15</v>
      </c>
      <c r="E30" s="155" t="s">
        <v>36</v>
      </c>
      <c r="F30" s="152" t="s">
        <v>37</v>
      </c>
      <c r="G30" s="129"/>
      <c r="H30" s="2"/>
    </row>
    <row r="31" spans="1:8" ht="22.5" customHeight="1">
      <c r="A31" s="171"/>
      <c r="B31" s="152"/>
      <c r="C31" s="153"/>
      <c r="D31" s="154"/>
      <c r="E31" s="155"/>
      <c r="F31" s="152"/>
      <c r="G31" s="129"/>
      <c r="H31" s="2"/>
    </row>
    <row r="32" spans="1:8" ht="15.75" customHeight="1">
      <c r="A32" s="171"/>
      <c r="B32" s="152"/>
      <c r="C32" s="153"/>
      <c r="D32" s="154">
        <v>16</v>
      </c>
      <c r="E32" s="155" t="s">
        <v>38</v>
      </c>
      <c r="F32" s="152" t="s">
        <v>33</v>
      </c>
      <c r="G32" s="129"/>
      <c r="H32" s="2"/>
    </row>
    <row r="33" spans="1:10" ht="18.75" customHeight="1">
      <c r="A33" s="171"/>
      <c r="B33" s="152"/>
      <c r="C33" s="153"/>
      <c r="D33" s="154"/>
      <c r="E33" s="155"/>
      <c r="F33" s="152"/>
      <c r="G33" s="129"/>
      <c r="H33" s="2"/>
    </row>
    <row r="34" spans="1:10" ht="24.75" customHeight="1">
      <c r="A34" s="171"/>
      <c r="B34" s="152"/>
      <c r="C34" s="153"/>
      <c r="D34" s="154">
        <v>17</v>
      </c>
      <c r="E34" s="155" t="s">
        <v>39</v>
      </c>
      <c r="F34" s="152" t="s">
        <v>40</v>
      </c>
      <c r="G34" s="129"/>
      <c r="H34" s="2"/>
      <c r="J34" s="2" t="s">
        <v>41</v>
      </c>
    </row>
    <row r="35" spans="1:10" ht="24.75" customHeight="1">
      <c r="A35" s="171"/>
      <c r="B35" s="152"/>
      <c r="C35" s="153"/>
      <c r="D35" s="154"/>
      <c r="E35" s="155"/>
      <c r="F35" s="152"/>
      <c r="G35" s="129"/>
      <c r="H35" s="2"/>
    </row>
    <row r="36" spans="1:10" ht="45" customHeight="1">
      <c r="A36" s="171"/>
      <c r="B36" s="152"/>
      <c r="C36" s="153"/>
      <c r="D36" s="126">
        <v>18</v>
      </c>
      <c r="E36" s="133" t="s">
        <v>42</v>
      </c>
      <c r="F36" s="151" t="s">
        <v>43</v>
      </c>
      <c r="G36" s="129"/>
      <c r="H36" s="2"/>
    </row>
    <row r="37" spans="1:10" ht="47.25" customHeight="1">
      <c r="A37" s="171"/>
      <c r="B37" s="152"/>
      <c r="C37" s="153"/>
      <c r="D37" s="126">
        <v>19</v>
      </c>
      <c r="E37" s="133" t="s">
        <v>44</v>
      </c>
      <c r="F37" s="151"/>
      <c r="G37" s="130"/>
      <c r="H37" s="2"/>
    </row>
    <row r="38" spans="1:10" ht="31.5" customHeight="1">
      <c r="A38" s="171"/>
      <c r="B38" s="168" t="s">
        <v>45</v>
      </c>
      <c r="C38" s="176" t="s">
        <v>46</v>
      </c>
      <c r="D38" s="161">
        <v>20</v>
      </c>
      <c r="E38" s="174" t="s">
        <v>47</v>
      </c>
      <c r="F38" s="176" t="s">
        <v>48</v>
      </c>
      <c r="G38" s="137"/>
      <c r="H38" s="2"/>
    </row>
    <row r="39" spans="1:10" ht="11.25" customHeight="1">
      <c r="A39" s="171"/>
      <c r="B39" s="168"/>
      <c r="C39" s="176"/>
      <c r="D39" s="161"/>
      <c r="E39" s="174"/>
      <c r="F39" s="176"/>
      <c r="G39" s="137"/>
      <c r="H39" s="2"/>
    </row>
    <row r="40" spans="1:10" ht="14.25" customHeight="1">
      <c r="A40" s="171"/>
      <c r="B40" s="168"/>
      <c r="C40" s="176"/>
      <c r="D40" s="161">
        <v>21</v>
      </c>
      <c r="E40" s="174" t="s">
        <v>49</v>
      </c>
      <c r="F40" s="176" t="s">
        <v>50</v>
      </c>
      <c r="G40" s="137"/>
      <c r="H40" s="2"/>
    </row>
    <row r="41" spans="1:10" ht="20.25" customHeight="1">
      <c r="A41" s="171"/>
      <c r="B41" s="168"/>
      <c r="C41" s="176"/>
      <c r="D41" s="161"/>
      <c r="E41" s="174"/>
      <c r="F41" s="176"/>
      <c r="G41" s="137"/>
      <c r="H41" s="2"/>
    </row>
    <row r="42" spans="1:10" ht="37.5" customHeight="1">
      <c r="A42" s="171"/>
      <c r="B42" s="168"/>
      <c r="C42" s="176"/>
      <c r="D42" s="161">
        <v>22</v>
      </c>
      <c r="E42" s="168" t="s">
        <v>51</v>
      </c>
      <c r="F42" s="176" t="s">
        <v>48</v>
      </c>
      <c r="G42" s="137"/>
      <c r="H42" s="2"/>
    </row>
    <row r="43" spans="1:10" ht="29.25" customHeight="1">
      <c r="A43" s="171"/>
      <c r="B43" s="168"/>
      <c r="C43" s="176"/>
      <c r="D43" s="161"/>
      <c r="E43" s="168"/>
      <c r="F43" s="176"/>
      <c r="G43" s="137"/>
      <c r="H43" s="2"/>
    </row>
    <row r="44" spans="1:10" ht="32.25" customHeight="1">
      <c r="A44" s="171"/>
      <c r="B44" s="168"/>
      <c r="C44" s="176"/>
      <c r="D44" s="161">
        <v>23</v>
      </c>
      <c r="E44" s="168" t="s">
        <v>52</v>
      </c>
      <c r="F44" s="176" t="s">
        <v>48</v>
      </c>
      <c r="G44" s="137"/>
      <c r="H44" s="2"/>
    </row>
    <row r="45" spans="1:10" ht="11.25" customHeight="1">
      <c r="A45" s="171"/>
      <c r="B45" s="168"/>
      <c r="C45" s="176"/>
      <c r="D45" s="161"/>
      <c r="E45" s="168"/>
      <c r="F45" s="176"/>
      <c r="G45" s="137"/>
      <c r="H45" s="2"/>
    </row>
    <row r="46" spans="1:10" ht="57" customHeight="1">
      <c r="A46" s="171"/>
      <c r="B46" s="168"/>
      <c r="C46" s="176"/>
      <c r="D46" s="127">
        <v>24</v>
      </c>
      <c r="E46" s="135" t="s">
        <v>53</v>
      </c>
      <c r="F46" s="136" t="s">
        <v>11</v>
      </c>
      <c r="G46" s="137"/>
      <c r="H46" s="2"/>
    </row>
    <row r="47" spans="1:10" ht="59.25" customHeight="1">
      <c r="A47" s="171"/>
      <c r="B47" s="168"/>
      <c r="C47" s="176"/>
      <c r="D47" s="127">
        <v>25</v>
      </c>
      <c r="E47" s="135" t="s">
        <v>54</v>
      </c>
      <c r="F47" s="136" t="s">
        <v>48</v>
      </c>
      <c r="G47" s="137"/>
      <c r="H47" s="2"/>
    </row>
    <row r="48" spans="1:10" ht="54" customHeight="1">
      <c r="A48" s="171"/>
      <c r="B48" s="168"/>
      <c r="C48" s="176"/>
      <c r="D48" s="127">
        <v>26</v>
      </c>
      <c r="E48" s="135" t="s">
        <v>55</v>
      </c>
      <c r="F48" s="138" t="s">
        <v>56</v>
      </c>
      <c r="G48" s="137"/>
      <c r="H48" s="2"/>
    </row>
    <row r="49" spans="1:8" ht="44.25" customHeight="1">
      <c r="A49" s="171"/>
      <c r="B49" s="157" t="s">
        <v>57</v>
      </c>
      <c r="C49" s="167" t="s">
        <v>58</v>
      </c>
      <c r="D49" s="156">
        <v>27</v>
      </c>
      <c r="E49" s="163" t="s">
        <v>59</v>
      </c>
      <c r="F49" s="158" t="s">
        <v>56</v>
      </c>
      <c r="G49" s="140"/>
      <c r="H49" s="2"/>
    </row>
    <row r="50" spans="1:8" ht="11.25" customHeight="1">
      <c r="A50" s="171"/>
      <c r="B50" s="157"/>
      <c r="C50" s="167"/>
      <c r="D50" s="156"/>
      <c r="E50" s="163"/>
      <c r="F50" s="158"/>
      <c r="G50" s="129"/>
      <c r="H50" s="2"/>
    </row>
    <row r="51" spans="1:8" ht="43.5" customHeight="1">
      <c r="A51" s="171"/>
      <c r="B51" s="157"/>
      <c r="C51" s="167"/>
      <c r="D51" s="156">
        <v>28</v>
      </c>
      <c r="E51" s="157" t="s">
        <v>60</v>
      </c>
      <c r="F51" s="158" t="s">
        <v>61</v>
      </c>
      <c r="G51" s="129"/>
      <c r="H51" s="2"/>
    </row>
    <row r="52" spans="1:8" ht="53.25" customHeight="1">
      <c r="A52" s="171"/>
      <c r="B52" s="157"/>
      <c r="C52" s="167"/>
      <c r="D52" s="156"/>
      <c r="E52" s="157"/>
      <c r="F52" s="158"/>
      <c r="G52" s="129"/>
      <c r="H52" s="2"/>
    </row>
    <row r="53" spans="1:8" ht="12.75" customHeight="1">
      <c r="A53" s="171"/>
      <c r="B53" s="157"/>
      <c r="C53" s="167"/>
      <c r="D53" s="156">
        <v>29</v>
      </c>
      <c r="E53" s="159" t="s">
        <v>62</v>
      </c>
      <c r="F53" s="158" t="s">
        <v>63</v>
      </c>
      <c r="G53" s="129"/>
      <c r="H53" s="2"/>
    </row>
    <row r="54" spans="1:8" ht="53.25" customHeight="1">
      <c r="A54" s="171"/>
      <c r="B54" s="157"/>
      <c r="C54" s="167"/>
      <c r="D54" s="156"/>
      <c r="E54" s="159"/>
      <c r="F54" s="158"/>
      <c r="G54" s="129"/>
      <c r="H54" s="2"/>
    </row>
    <row r="55" spans="1:8" ht="12.75" customHeight="1">
      <c r="A55" s="171"/>
      <c r="B55" s="157"/>
      <c r="C55" s="167"/>
      <c r="D55" s="156">
        <v>30</v>
      </c>
      <c r="E55" s="159" t="s">
        <v>64</v>
      </c>
      <c r="F55" s="158" t="s">
        <v>63</v>
      </c>
      <c r="G55" s="129"/>
      <c r="H55" s="2"/>
    </row>
    <row r="56" spans="1:8" ht="11.25" customHeight="1">
      <c r="A56" s="171"/>
      <c r="B56" s="157"/>
      <c r="C56" s="167"/>
      <c r="D56" s="156"/>
      <c r="E56" s="159"/>
      <c r="F56" s="158"/>
      <c r="G56" s="129"/>
      <c r="H56" s="2"/>
    </row>
    <row r="57" spans="1:8" ht="20.25" customHeight="1">
      <c r="A57" s="171"/>
      <c r="B57" s="157"/>
      <c r="C57" s="167"/>
      <c r="D57" s="156">
        <v>31</v>
      </c>
      <c r="E57" s="157" t="s">
        <v>65</v>
      </c>
      <c r="F57" s="158" t="s">
        <v>63</v>
      </c>
      <c r="G57" s="129"/>
      <c r="H57" s="2"/>
    </row>
    <row r="58" spans="1:8" ht="11.25" customHeight="1">
      <c r="A58" s="171"/>
      <c r="B58" s="157"/>
      <c r="C58" s="167"/>
      <c r="D58" s="156"/>
      <c r="E58" s="157"/>
      <c r="F58" s="160"/>
      <c r="G58" s="129"/>
      <c r="H58" s="2"/>
    </row>
    <row r="59" spans="1:8" ht="48" customHeight="1">
      <c r="A59" s="171"/>
      <c r="B59" s="157"/>
      <c r="C59" s="167"/>
      <c r="D59" s="156">
        <v>32</v>
      </c>
      <c r="E59" s="157" t="s">
        <v>66</v>
      </c>
      <c r="F59" s="158" t="s">
        <v>63</v>
      </c>
      <c r="G59" s="129"/>
      <c r="H59" s="2"/>
    </row>
    <row r="60" spans="1:8" ht="18" customHeight="1">
      <c r="A60" s="171"/>
      <c r="B60" s="157"/>
      <c r="C60" s="167"/>
      <c r="D60" s="156"/>
      <c r="E60" s="157"/>
      <c r="F60" s="158"/>
      <c r="G60" s="129"/>
      <c r="H60" s="2"/>
    </row>
    <row r="61" spans="1:8" ht="49.5" customHeight="1">
      <c r="A61" s="171"/>
      <c r="B61" s="157"/>
      <c r="C61" s="167"/>
      <c r="D61" s="156">
        <v>33</v>
      </c>
      <c r="E61" s="157" t="s">
        <v>67</v>
      </c>
      <c r="F61" s="158" t="s">
        <v>68</v>
      </c>
      <c r="G61" s="129"/>
      <c r="H61" s="2"/>
    </row>
    <row r="62" spans="1:8" ht="26.25" customHeight="1">
      <c r="A62" s="171"/>
      <c r="B62" s="157"/>
      <c r="C62" s="167"/>
      <c r="D62" s="156"/>
      <c r="E62" s="157"/>
      <c r="F62" s="158"/>
      <c r="G62" s="129"/>
      <c r="H62" s="2"/>
    </row>
    <row r="63" spans="1:8" ht="16.5" customHeight="1">
      <c r="A63" s="171"/>
      <c r="B63" s="157"/>
      <c r="C63" s="167"/>
      <c r="D63" s="156">
        <v>34</v>
      </c>
      <c r="E63" s="157" t="s">
        <v>69</v>
      </c>
      <c r="F63" s="158" t="s">
        <v>68</v>
      </c>
      <c r="G63" s="175"/>
      <c r="H63" s="2"/>
    </row>
    <row r="64" spans="1:8" ht="16.5" customHeight="1">
      <c r="A64" s="171"/>
      <c r="B64" s="157"/>
      <c r="C64" s="167"/>
      <c r="D64" s="156"/>
      <c r="E64" s="157"/>
      <c r="F64" s="158"/>
      <c r="G64" s="175"/>
      <c r="H64" s="2"/>
    </row>
    <row r="65" spans="1:8" ht="69" customHeight="1">
      <c r="A65" s="171"/>
      <c r="B65" s="157"/>
      <c r="C65" s="167"/>
      <c r="D65" s="125">
        <v>35</v>
      </c>
      <c r="E65" s="132" t="s">
        <v>70</v>
      </c>
      <c r="F65" s="139" t="s">
        <v>29</v>
      </c>
      <c r="G65" s="129"/>
      <c r="H65" s="2"/>
    </row>
    <row r="66" spans="1:8" ht="69" customHeight="1">
      <c r="A66" s="171"/>
      <c r="B66" s="157"/>
      <c r="C66" s="167"/>
      <c r="D66" s="125">
        <v>36</v>
      </c>
      <c r="E66" s="132" t="s">
        <v>71</v>
      </c>
      <c r="F66" s="139" t="s">
        <v>50</v>
      </c>
      <c r="G66" s="129"/>
      <c r="H66" s="2"/>
    </row>
    <row r="67" spans="1:8" ht="22.5" customHeight="1">
      <c r="A67" s="171"/>
      <c r="B67" s="157"/>
      <c r="C67" s="167"/>
      <c r="D67" s="156">
        <v>37</v>
      </c>
      <c r="E67" s="157" t="s">
        <v>72</v>
      </c>
      <c r="F67" s="158" t="s">
        <v>50</v>
      </c>
      <c r="G67" s="129"/>
      <c r="H67" s="2"/>
    </row>
    <row r="68" spans="1:8" ht="11.25" customHeight="1">
      <c r="A68" s="171"/>
      <c r="B68" s="157"/>
      <c r="C68" s="167"/>
      <c r="D68" s="156"/>
      <c r="E68" s="157"/>
      <c r="F68" s="158"/>
      <c r="G68" s="129"/>
      <c r="H68" s="2"/>
    </row>
    <row r="69" spans="1:8" ht="83.25" customHeight="1">
      <c r="A69" s="171"/>
      <c r="B69" s="157"/>
      <c r="C69" s="167"/>
      <c r="D69" s="156">
        <v>38</v>
      </c>
      <c r="E69" s="166" t="s">
        <v>348</v>
      </c>
      <c r="F69" s="158" t="s">
        <v>37</v>
      </c>
      <c r="G69" s="129"/>
      <c r="H69" s="2"/>
    </row>
    <row r="70" spans="1:8" ht="11.25" customHeight="1">
      <c r="A70" s="171"/>
      <c r="B70" s="157"/>
      <c r="C70" s="167"/>
      <c r="D70" s="156"/>
      <c r="E70" s="166"/>
      <c r="F70" s="158"/>
      <c r="G70" s="129"/>
      <c r="H70" s="2"/>
    </row>
    <row r="71" spans="1:8" ht="33" customHeight="1">
      <c r="A71" s="171"/>
      <c r="B71" s="153" t="s">
        <v>73</v>
      </c>
      <c r="C71" s="152" t="s">
        <v>74</v>
      </c>
      <c r="D71" s="126">
        <v>39</v>
      </c>
      <c r="E71" s="134" t="s">
        <v>75</v>
      </c>
      <c r="F71" s="141" t="s">
        <v>76</v>
      </c>
      <c r="G71" s="129"/>
      <c r="H71" s="2"/>
    </row>
    <row r="72" spans="1:8" ht="100.5" customHeight="1">
      <c r="A72" s="171"/>
      <c r="B72" s="153"/>
      <c r="C72" s="152"/>
      <c r="D72" s="126">
        <v>40</v>
      </c>
      <c r="E72" s="148" t="s">
        <v>77</v>
      </c>
      <c r="F72" s="141" t="s">
        <v>76</v>
      </c>
      <c r="G72" s="129"/>
      <c r="H72" s="2"/>
    </row>
    <row r="73" spans="1:8" ht="77.25" customHeight="1">
      <c r="A73" s="171"/>
      <c r="B73" s="153"/>
      <c r="C73" s="152"/>
      <c r="D73" s="126">
        <v>41</v>
      </c>
      <c r="E73" s="134" t="s">
        <v>78</v>
      </c>
      <c r="F73" s="141" t="s">
        <v>76</v>
      </c>
      <c r="G73" s="129"/>
      <c r="H73" s="2"/>
    </row>
    <row r="74" spans="1:8" ht="51.75" customHeight="1">
      <c r="A74" s="171"/>
      <c r="B74" s="153"/>
      <c r="C74" s="152"/>
      <c r="D74" s="126">
        <v>42</v>
      </c>
      <c r="E74" s="134" t="s">
        <v>79</v>
      </c>
      <c r="F74" s="141" t="s">
        <v>76</v>
      </c>
      <c r="G74" s="129"/>
      <c r="H74" s="2"/>
    </row>
    <row r="75" spans="1:8" ht="51.75" customHeight="1">
      <c r="A75" s="171"/>
      <c r="B75" s="153"/>
      <c r="C75" s="152"/>
      <c r="D75" s="126">
        <v>43</v>
      </c>
      <c r="E75" s="134" t="s">
        <v>80</v>
      </c>
      <c r="F75" s="141" t="s">
        <v>29</v>
      </c>
      <c r="G75" s="129"/>
      <c r="H75" s="2"/>
    </row>
    <row r="76" spans="1:8" ht="51.75" customHeight="1">
      <c r="A76" s="171"/>
      <c r="B76" s="153"/>
      <c r="C76" s="152"/>
      <c r="D76" s="126">
        <v>44</v>
      </c>
      <c r="E76" s="134" t="s">
        <v>81</v>
      </c>
      <c r="F76" s="141" t="s">
        <v>82</v>
      </c>
      <c r="G76" s="129"/>
      <c r="H76" s="2"/>
    </row>
    <row r="77" spans="1:8" ht="24.75" customHeight="1">
      <c r="A77" s="171"/>
      <c r="B77" s="153"/>
      <c r="C77" s="152"/>
      <c r="D77" s="154">
        <v>45</v>
      </c>
      <c r="E77" s="155" t="s">
        <v>83</v>
      </c>
      <c r="F77" s="152" t="s">
        <v>63</v>
      </c>
      <c r="G77" s="129"/>
      <c r="H77" s="2"/>
    </row>
    <row r="78" spans="1:8" ht="11.25" customHeight="1">
      <c r="A78" s="171"/>
      <c r="B78" s="153"/>
      <c r="C78" s="152"/>
      <c r="D78" s="154"/>
      <c r="E78" s="155"/>
      <c r="F78" s="152"/>
      <c r="G78" s="129"/>
      <c r="H78" s="2"/>
    </row>
    <row r="79" spans="1:8" ht="24.75" customHeight="1">
      <c r="A79" s="171"/>
      <c r="B79" s="153"/>
      <c r="C79" s="152"/>
      <c r="D79" s="154">
        <v>46</v>
      </c>
      <c r="E79" s="155" t="s">
        <v>84</v>
      </c>
      <c r="F79" s="152" t="s">
        <v>63</v>
      </c>
      <c r="G79" s="129"/>
      <c r="H79" s="2"/>
    </row>
    <row r="80" spans="1:8" ht="11.25" customHeight="1">
      <c r="A80" s="171"/>
      <c r="B80" s="153"/>
      <c r="C80" s="152"/>
      <c r="D80" s="154"/>
      <c r="E80" s="155"/>
      <c r="F80" s="152"/>
      <c r="G80" s="129"/>
      <c r="H80" s="2"/>
    </row>
    <row r="81" spans="1:8" ht="82.5" customHeight="1">
      <c r="A81" s="171"/>
      <c r="B81" s="162"/>
      <c r="C81" s="161"/>
      <c r="D81" s="127">
        <v>47</v>
      </c>
      <c r="E81" s="142" t="s">
        <v>85</v>
      </c>
      <c r="F81" s="143" t="s">
        <v>86</v>
      </c>
      <c r="G81" s="144"/>
      <c r="H81" s="2"/>
    </row>
    <row r="82" spans="1:8" ht="56.25" customHeight="1">
      <c r="A82" s="171"/>
      <c r="B82" s="162"/>
      <c r="C82" s="161"/>
      <c r="D82" s="127">
        <v>48</v>
      </c>
      <c r="E82" s="142" t="s">
        <v>87</v>
      </c>
      <c r="F82" s="143" t="s">
        <v>76</v>
      </c>
      <c r="G82" s="144"/>
      <c r="H82" s="2"/>
    </row>
    <row r="83" spans="1:8" ht="24.75" customHeight="1">
      <c r="A83" s="171"/>
      <c r="B83" s="162"/>
      <c r="C83" s="161"/>
      <c r="D83" s="161">
        <v>49</v>
      </c>
      <c r="E83" s="165" t="s">
        <v>88</v>
      </c>
      <c r="F83" s="164" t="s">
        <v>76</v>
      </c>
      <c r="G83" s="129"/>
      <c r="H83" s="2"/>
    </row>
    <row r="84" spans="1:8" ht="36" customHeight="1">
      <c r="A84" s="171"/>
      <c r="B84" s="162"/>
      <c r="C84" s="161"/>
      <c r="D84" s="161"/>
      <c r="E84" s="165"/>
      <c r="F84" s="164"/>
      <c r="G84" s="129"/>
      <c r="H84" s="2"/>
    </row>
    <row r="85" spans="1:8" ht="24.75" customHeight="1">
      <c r="A85" s="171"/>
      <c r="B85" s="162"/>
      <c r="C85" s="161"/>
      <c r="D85" s="161">
        <v>50</v>
      </c>
      <c r="E85" s="165" t="s">
        <v>89</v>
      </c>
      <c r="F85" s="164" t="s">
        <v>90</v>
      </c>
      <c r="G85" s="129"/>
      <c r="H85" s="2"/>
    </row>
    <row r="86" spans="1:8" ht="13.5" customHeight="1">
      <c r="A86" s="171"/>
      <c r="B86" s="162"/>
      <c r="C86" s="161"/>
      <c r="D86" s="161"/>
      <c r="E86" s="165"/>
      <c r="F86" s="164"/>
      <c r="G86" s="129"/>
      <c r="H86" s="2"/>
    </row>
    <row r="87" spans="1:8" s="112" customFormat="1">
      <c r="A87" s="146" t="s">
        <v>91</v>
      </c>
      <c r="B87" s="108"/>
      <c r="C87" s="145"/>
      <c r="D87" s="120"/>
      <c r="E87" s="109"/>
      <c r="F87" s="110"/>
      <c r="G87" s="111"/>
      <c r="H87" s="113"/>
    </row>
    <row r="88" spans="1:8" s="112" customFormat="1" ht="11.25" customHeight="1">
      <c r="A88" s="146" t="s">
        <v>92</v>
      </c>
      <c r="B88" s="108"/>
      <c r="C88" s="110"/>
      <c r="D88" s="120"/>
      <c r="E88" s="114"/>
      <c r="F88" s="110"/>
      <c r="G88" s="115"/>
      <c r="H88" s="113"/>
    </row>
    <row r="89" spans="1:8" s="112" customFormat="1" ht="8.25" customHeight="1">
      <c r="A89" s="147" t="s">
        <v>347</v>
      </c>
      <c r="B89" s="108"/>
      <c r="C89" s="110"/>
      <c r="D89" s="120"/>
      <c r="E89" s="114"/>
      <c r="F89" s="110"/>
      <c r="G89" s="116"/>
      <c r="H89" s="113"/>
    </row>
  </sheetData>
  <protectedRanges>
    <protectedRange sqref="C15:C16" name="Rango2" securityDescriptor="O:WDG:WDD:(D;;CC;;;AC)"/>
    <protectedRange sqref="C17:C18" name="Rango2_1" securityDescriptor="O:WDG:WDD:(D;;CC;;;AC)"/>
    <protectedRange sqref="E11:E16" name="Rango2_2" securityDescriptor="O:WDG:WDD:(D;;CC;;;AC)"/>
  </protectedRanges>
  <autoFilter ref="A4:G89" xr:uid="{9161CB7F-4724-4357-98FA-A7B44CA378DB}"/>
  <mergeCells count="109">
    <mergeCell ref="F30:F31"/>
    <mergeCell ref="F38:F39"/>
    <mergeCell ref="C5:C14"/>
    <mergeCell ref="C15:C18"/>
    <mergeCell ref="F5:F14"/>
    <mergeCell ref="F15:F18"/>
    <mergeCell ref="C19:C24"/>
    <mergeCell ref="E11:E12"/>
    <mergeCell ref="E19:E20"/>
    <mergeCell ref="F19:F24"/>
    <mergeCell ref="D7:D8"/>
    <mergeCell ref="D9:D10"/>
    <mergeCell ref="D11:D12"/>
    <mergeCell ref="D13:D14"/>
    <mergeCell ref="D15:D16"/>
    <mergeCell ref="D17:D18"/>
    <mergeCell ref="D19:D20"/>
    <mergeCell ref="D21:D22"/>
    <mergeCell ref="D23:D24"/>
    <mergeCell ref="C26:C37"/>
    <mergeCell ref="E34:E35"/>
    <mergeCell ref="E28:E29"/>
    <mergeCell ref="E26:E27"/>
    <mergeCell ref="E32:E33"/>
    <mergeCell ref="C2:G2"/>
    <mergeCell ref="E9:E10"/>
    <mergeCell ref="A5:A86"/>
    <mergeCell ref="B5:B18"/>
    <mergeCell ref="E17:E18"/>
    <mergeCell ref="E23:E24"/>
    <mergeCell ref="E40:E41"/>
    <mergeCell ref="E57:E58"/>
    <mergeCell ref="E15:E16"/>
    <mergeCell ref="E30:E31"/>
    <mergeCell ref="G63:G64"/>
    <mergeCell ref="F44:F45"/>
    <mergeCell ref="E21:E22"/>
    <mergeCell ref="E7:E8"/>
    <mergeCell ref="E13:E14"/>
    <mergeCell ref="B26:B37"/>
    <mergeCell ref="E38:E39"/>
    <mergeCell ref="C38:C48"/>
    <mergeCell ref="F42:F43"/>
    <mergeCell ref="E44:E45"/>
    <mergeCell ref="B49:B70"/>
    <mergeCell ref="D49:D50"/>
    <mergeCell ref="D51:D52"/>
    <mergeCell ref="B38:B48"/>
    <mergeCell ref="E42:E43"/>
    <mergeCell ref="F67:F68"/>
    <mergeCell ref="F59:F60"/>
    <mergeCell ref="F63:F64"/>
    <mergeCell ref="E59:E60"/>
    <mergeCell ref="E61:E62"/>
    <mergeCell ref="E63:E64"/>
    <mergeCell ref="C71:C80"/>
    <mergeCell ref="B71:B80"/>
    <mergeCell ref="D40:D41"/>
    <mergeCell ref="D42:D43"/>
    <mergeCell ref="D44:D45"/>
    <mergeCell ref="F40:F41"/>
    <mergeCell ref="C81:C86"/>
    <mergeCell ref="B81:B86"/>
    <mergeCell ref="D85:D86"/>
    <mergeCell ref="D83:D84"/>
    <mergeCell ref="F61:F62"/>
    <mergeCell ref="D59:D60"/>
    <mergeCell ref="F49:F50"/>
    <mergeCell ref="F51:F52"/>
    <mergeCell ref="F55:F56"/>
    <mergeCell ref="D55:D56"/>
    <mergeCell ref="D61:D62"/>
    <mergeCell ref="E51:E52"/>
    <mergeCell ref="E49:E50"/>
    <mergeCell ref="F85:F86"/>
    <mergeCell ref="F83:F84"/>
    <mergeCell ref="E83:E84"/>
    <mergeCell ref="E85:E86"/>
    <mergeCell ref="F69:F70"/>
    <mergeCell ref="E69:E70"/>
    <mergeCell ref="D67:D68"/>
    <mergeCell ref="C49:C70"/>
    <mergeCell ref="D57:D58"/>
    <mergeCell ref="D63:D64"/>
    <mergeCell ref="E79:E80"/>
    <mergeCell ref="B19:B25"/>
    <mergeCell ref="F36:F37"/>
    <mergeCell ref="F28:F29"/>
    <mergeCell ref="F34:F35"/>
    <mergeCell ref="F32:F33"/>
    <mergeCell ref="F26:F27"/>
    <mergeCell ref="D79:D80"/>
    <mergeCell ref="F79:F80"/>
    <mergeCell ref="D77:D78"/>
    <mergeCell ref="F77:F78"/>
    <mergeCell ref="E77:E78"/>
    <mergeCell ref="D69:D70"/>
    <mergeCell ref="E67:E68"/>
    <mergeCell ref="D53:D54"/>
    <mergeCell ref="F53:F54"/>
    <mergeCell ref="E53:E54"/>
    <mergeCell ref="E55:E56"/>
    <mergeCell ref="F57:F58"/>
    <mergeCell ref="D26:D27"/>
    <mergeCell ref="D28:D29"/>
    <mergeCell ref="D30:D31"/>
    <mergeCell ref="D32:D33"/>
    <mergeCell ref="D34:D35"/>
    <mergeCell ref="D38:D39"/>
  </mergeCells>
  <printOptions headings="1"/>
  <pageMargins left="0.70866141732283472" right="0.70866141732283472" top="0.74803149606299213" bottom="0.74803149606299213" header="0.31496062992125984" footer="0.31496062992125984"/>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DA6C-6E83-4B96-AED7-53A2D96D8F02}">
  <sheetPr>
    <pageSetUpPr fitToPage="1"/>
  </sheetPr>
  <dimension ref="A6:P24"/>
  <sheetViews>
    <sheetView topLeftCell="A7" workbookViewId="0">
      <selection activeCell="A18" sqref="A18"/>
    </sheetView>
  </sheetViews>
  <sheetFormatPr baseColWidth="10" defaultColWidth="9.140625" defaultRowHeight="18.75"/>
  <cols>
    <col min="1" max="1" width="51.5703125" style="104" customWidth="1"/>
    <col min="12" max="12" width="13.85546875" customWidth="1"/>
  </cols>
  <sheetData>
    <row r="6" spans="1:16">
      <c r="A6" s="184" t="s">
        <v>93</v>
      </c>
      <c r="B6" s="185"/>
      <c r="C6" s="185"/>
      <c r="D6" s="185"/>
      <c r="E6" s="185"/>
      <c r="F6" s="185"/>
      <c r="G6" s="185"/>
      <c r="H6" s="185"/>
      <c r="I6" s="185"/>
      <c r="J6" s="185"/>
      <c r="K6" s="185"/>
      <c r="L6" s="186"/>
    </row>
    <row r="9" spans="1:16">
      <c r="A9" s="102" t="s">
        <v>94</v>
      </c>
      <c r="B9" s="183" t="s">
        <v>95</v>
      </c>
      <c r="C9" s="183"/>
      <c r="D9" s="183"/>
      <c r="E9" s="183"/>
      <c r="F9" s="183"/>
      <c r="G9" s="183"/>
      <c r="H9" s="183"/>
      <c r="I9" s="183"/>
      <c r="J9" s="183"/>
      <c r="K9" s="183"/>
      <c r="L9" s="97" t="s">
        <v>96</v>
      </c>
      <c r="M9" s="98"/>
      <c r="N9" s="98"/>
      <c r="O9" s="98"/>
      <c r="P9" s="98"/>
    </row>
    <row r="10" spans="1:16" ht="47.25" customHeight="1">
      <c r="A10" s="96" t="s">
        <v>97</v>
      </c>
      <c r="B10" s="105">
        <v>25</v>
      </c>
      <c r="C10" s="105"/>
      <c r="D10" s="105"/>
      <c r="E10" s="105"/>
      <c r="F10" s="105"/>
      <c r="G10" s="105"/>
      <c r="H10" s="105"/>
      <c r="I10" s="105"/>
      <c r="J10" s="105"/>
      <c r="K10" s="105"/>
      <c r="L10" s="99">
        <f>COUNT(B10:K10)</f>
        <v>1</v>
      </c>
    </row>
    <row r="11" spans="1:16" ht="23.25">
      <c r="A11" s="96" t="s">
        <v>98</v>
      </c>
      <c r="B11" s="105">
        <v>38</v>
      </c>
      <c r="C11" s="105">
        <v>50</v>
      </c>
      <c r="D11" s="105">
        <v>51</v>
      </c>
      <c r="E11" s="105">
        <v>62</v>
      </c>
      <c r="F11" s="105">
        <v>74</v>
      </c>
      <c r="G11" s="105"/>
      <c r="H11" s="105"/>
      <c r="I11" s="105"/>
      <c r="J11" s="105"/>
      <c r="K11" s="105"/>
      <c r="L11" s="99">
        <f t="shared" ref="L11:L23" si="0">COUNT(B11:K11)</f>
        <v>5</v>
      </c>
    </row>
    <row r="12" spans="1:16" ht="23.25">
      <c r="A12" s="96" t="s">
        <v>99</v>
      </c>
      <c r="B12" s="105">
        <v>54</v>
      </c>
      <c r="C12" s="105">
        <v>55</v>
      </c>
      <c r="D12" s="105">
        <v>56</v>
      </c>
      <c r="E12" s="105"/>
      <c r="F12" s="105"/>
      <c r="G12" s="105"/>
      <c r="H12" s="105"/>
      <c r="I12" s="105"/>
      <c r="J12" s="105"/>
      <c r="K12" s="105"/>
      <c r="L12" s="99">
        <f t="shared" si="0"/>
        <v>3</v>
      </c>
    </row>
    <row r="13" spans="1:16" ht="23.25">
      <c r="A13" s="96" t="s">
        <v>100</v>
      </c>
      <c r="B13" s="105">
        <v>14</v>
      </c>
      <c r="C13" s="105">
        <v>43</v>
      </c>
      <c r="D13" s="105">
        <v>46</v>
      </c>
      <c r="E13" s="105">
        <v>47</v>
      </c>
      <c r="F13" s="105">
        <v>48</v>
      </c>
      <c r="G13" s="105">
        <v>52</v>
      </c>
      <c r="H13" s="105">
        <v>66</v>
      </c>
      <c r="I13" s="105">
        <v>67</v>
      </c>
      <c r="J13" s="105">
        <v>68</v>
      </c>
      <c r="K13" s="105">
        <v>69</v>
      </c>
      <c r="L13" s="99">
        <f t="shared" si="0"/>
        <v>10</v>
      </c>
    </row>
    <row r="14" spans="1:16" ht="23.25">
      <c r="A14" s="96" t="s">
        <v>101</v>
      </c>
      <c r="B14" s="105">
        <v>1</v>
      </c>
      <c r="C14" s="105">
        <v>3</v>
      </c>
      <c r="D14" s="105">
        <v>5</v>
      </c>
      <c r="E14" s="105">
        <v>6</v>
      </c>
      <c r="F14" s="105">
        <v>8</v>
      </c>
      <c r="G14" s="105">
        <v>10</v>
      </c>
      <c r="H14" s="105">
        <v>11</v>
      </c>
      <c r="I14" s="105">
        <v>12</v>
      </c>
      <c r="J14" s="105"/>
      <c r="K14" s="105"/>
      <c r="L14" s="99">
        <f>COUNT(B14:K14)</f>
        <v>8</v>
      </c>
    </row>
    <row r="15" spans="1:16" ht="23.25">
      <c r="A15" s="96" t="s">
        <v>102</v>
      </c>
      <c r="B15" s="105">
        <v>28</v>
      </c>
      <c r="C15" s="105">
        <v>59</v>
      </c>
      <c r="D15" s="105">
        <v>63</v>
      </c>
      <c r="E15" s="105"/>
      <c r="F15" s="105"/>
      <c r="G15" s="105"/>
      <c r="H15" s="105"/>
      <c r="I15" s="105"/>
      <c r="J15" s="105"/>
      <c r="K15" s="105"/>
      <c r="L15" s="99">
        <f t="shared" si="0"/>
        <v>3</v>
      </c>
    </row>
    <row r="16" spans="1:16" ht="23.25">
      <c r="A16" s="96" t="s">
        <v>103</v>
      </c>
      <c r="B16" s="105">
        <v>20</v>
      </c>
      <c r="C16" s="105">
        <v>27</v>
      </c>
      <c r="D16" s="105">
        <v>30</v>
      </c>
      <c r="E16" s="105">
        <v>31</v>
      </c>
      <c r="F16" s="105">
        <v>32</v>
      </c>
      <c r="G16" s="105">
        <v>36</v>
      </c>
      <c r="H16" s="105">
        <v>37</v>
      </c>
      <c r="I16" s="105">
        <v>60</v>
      </c>
      <c r="J16" s="105"/>
      <c r="K16" s="105"/>
      <c r="L16" s="99">
        <f t="shared" si="0"/>
        <v>8</v>
      </c>
    </row>
    <row r="17" spans="1:12" ht="37.5">
      <c r="A17" s="96" t="s">
        <v>104</v>
      </c>
      <c r="B17" s="105">
        <v>15</v>
      </c>
      <c r="C17" s="105">
        <v>16</v>
      </c>
      <c r="D17" s="105">
        <v>42</v>
      </c>
      <c r="E17" s="105">
        <v>61</v>
      </c>
      <c r="F17" s="105"/>
      <c r="G17" s="105"/>
      <c r="H17" s="105"/>
      <c r="I17" s="105"/>
      <c r="J17" s="105"/>
      <c r="K17" s="105"/>
      <c r="L17" s="99">
        <f t="shared" si="0"/>
        <v>4</v>
      </c>
    </row>
    <row r="18" spans="1:12" ht="23.25">
      <c r="A18" s="96" t="s">
        <v>105</v>
      </c>
      <c r="B18" s="105">
        <v>17</v>
      </c>
      <c r="C18" s="105">
        <v>18</v>
      </c>
      <c r="D18" s="105">
        <v>19</v>
      </c>
      <c r="E18" s="105">
        <v>21</v>
      </c>
      <c r="F18" s="105">
        <v>22</v>
      </c>
      <c r="G18" s="105">
        <v>24</v>
      </c>
      <c r="H18" s="105"/>
      <c r="I18" s="105"/>
      <c r="J18" s="105"/>
      <c r="K18" s="105"/>
      <c r="L18" s="99">
        <f t="shared" si="0"/>
        <v>6</v>
      </c>
    </row>
    <row r="19" spans="1:12" ht="23.25">
      <c r="A19" s="96" t="s">
        <v>106</v>
      </c>
      <c r="B19" s="105">
        <v>4</v>
      </c>
      <c r="C19" s="105">
        <v>9</v>
      </c>
      <c r="D19" s="105">
        <v>13</v>
      </c>
      <c r="E19" s="105">
        <v>26</v>
      </c>
      <c r="F19" s="105">
        <v>45</v>
      </c>
      <c r="G19" s="105">
        <v>64</v>
      </c>
      <c r="H19" s="105"/>
      <c r="I19" s="105"/>
      <c r="J19" s="105"/>
      <c r="K19" s="105"/>
      <c r="L19" s="99">
        <f t="shared" si="0"/>
        <v>6</v>
      </c>
    </row>
    <row r="20" spans="1:12" ht="23.25">
      <c r="A20" s="96" t="s">
        <v>107</v>
      </c>
      <c r="B20" s="105">
        <v>70</v>
      </c>
      <c r="C20" s="105">
        <v>71</v>
      </c>
      <c r="D20" s="105"/>
      <c r="E20" s="105"/>
      <c r="F20" s="105"/>
      <c r="G20" s="105"/>
      <c r="H20" s="105"/>
      <c r="I20" s="105"/>
      <c r="J20" s="105"/>
      <c r="K20" s="105"/>
      <c r="L20" s="99">
        <f t="shared" si="0"/>
        <v>2</v>
      </c>
    </row>
    <row r="21" spans="1:12" ht="37.5">
      <c r="A21" s="96" t="s">
        <v>108</v>
      </c>
      <c r="B21" s="105">
        <v>29</v>
      </c>
      <c r="C21" s="105">
        <v>33</v>
      </c>
      <c r="D21" s="105">
        <v>40</v>
      </c>
      <c r="E21" s="105">
        <v>53</v>
      </c>
      <c r="F21" s="105"/>
      <c r="G21" s="105"/>
      <c r="H21" s="105"/>
      <c r="I21" s="105"/>
      <c r="J21" s="105"/>
      <c r="K21" s="105"/>
      <c r="L21" s="99">
        <f t="shared" si="0"/>
        <v>4</v>
      </c>
    </row>
    <row r="22" spans="1:12" ht="37.5">
      <c r="A22" s="103" t="s">
        <v>109</v>
      </c>
      <c r="B22" s="105">
        <v>49</v>
      </c>
      <c r="C22" s="105">
        <v>57</v>
      </c>
      <c r="D22" s="105">
        <v>58</v>
      </c>
      <c r="E22" s="105">
        <v>72</v>
      </c>
      <c r="F22" s="105">
        <v>73</v>
      </c>
      <c r="G22" s="105"/>
      <c r="H22" s="105"/>
      <c r="I22" s="105"/>
      <c r="J22" s="105"/>
      <c r="K22" s="105"/>
      <c r="L22" s="99">
        <f t="shared" si="0"/>
        <v>5</v>
      </c>
    </row>
    <row r="23" spans="1:12" ht="23.25">
      <c r="A23" s="103" t="s">
        <v>110</v>
      </c>
      <c r="B23" s="105">
        <v>2</v>
      </c>
      <c r="C23" s="105">
        <v>7</v>
      </c>
      <c r="D23" s="105">
        <v>23</v>
      </c>
      <c r="E23" s="105">
        <v>34</v>
      </c>
      <c r="F23" s="105">
        <v>35</v>
      </c>
      <c r="G23" s="105">
        <v>41</v>
      </c>
      <c r="H23" s="105">
        <v>44</v>
      </c>
      <c r="I23" s="105">
        <v>65</v>
      </c>
      <c r="J23" s="105"/>
      <c r="K23" s="105"/>
      <c r="L23" s="100">
        <f t="shared" si="0"/>
        <v>8</v>
      </c>
    </row>
    <row r="24" spans="1:12">
      <c r="L24" s="101">
        <f>SUM(L10:L23)</f>
        <v>73</v>
      </c>
    </row>
  </sheetData>
  <mergeCells count="2">
    <mergeCell ref="B9:K9"/>
    <mergeCell ref="A6:L6"/>
  </mergeCells>
  <pageMargins left="0.7" right="0.7"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CB7F-4724-4357-98FA-A7B44CA378DB}">
  <dimension ref="A1:Y247"/>
  <sheetViews>
    <sheetView zoomScale="90" zoomScaleNormal="90" workbookViewId="0">
      <pane xSplit="3" ySplit="2" topLeftCell="E126" activePane="bottomRight" state="frozen"/>
      <selection pane="topRight" activeCell="G1" sqref="G1"/>
      <selection pane="bottomLeft" activeCell="A3" sqref="A3"/>
      <selection pane="bottomRight" activeCell="E3" sqref="E3:E4"/>
    </sheetView>
  </sheetViews>
  <sheetFormatPr baseColWidth="10" defaultColWidth="12.42578125" defaultRowHeight="12.75" outlineLevelCol="2"/>
  <cols>
    <col min="1" max="1" width="23.28515625" style="2" customWidth="1"/>
    <col min="2" max="2" width="22" style="28" customWidth="1" outlineLevel="1"/>
    <col min="3" max="3" width="27.7109375" style="28" customWidth="1" outlineLevel="1"/>
    <col min="4" max="4" width="33.28515625" style="44" customWidth="1"/>
    <col min="5" max="5" width="10.85546875" style="45" customWidth="1" outlineLevel="1"/>
    <col min="6" max="6" width="45.5703125" style="44" customWidth="1"/>
    <col min="7" max="7" width="7.42578125" style="44" customWidth="1"/>
    <col min="8" max="8" width="4.85546875" style="44" customWidth="1"/>
    <col min="9" max="9" width="8.5703125" style="28" customWidth="1"/>
    <col min="10" max="11" width="8.5703125" style="28" customWidth="1" outlineLevel="1"/>
    <col min="12" max="12" width="11" style="28" customWidth="1"/>
    <col min="13" max="14" width="11" style="28" customWidth="1" outlineLevel="1"/>
    <col min="15" max="15" width="12" style="28" customWidth="1"/>
    <col min="16" max="16" width="10.42578125" style="28" customWidth="1"/>
    <col min="17" max="17" width="9.7109375" style="28" customWidth="1" outlineLevel="1"/>
    <col min="18" max="18" width="10.140625" style="28" customWidth="1" outlineLevel="1"/>
    <col min="19" max="19" width="10.42578125" style="28" customWidth="1"/>
    <col min="20" max="20" width="13.28515625" style="46" customWidth="1"/>
    <col min="21" max="21" width="20" style="46" customWidth="1"/>
    <col min="22" max="22" width="14.7109375" style="47" customWidth="1" outlineLevel="1"/>
    <col min="23" max="23" width="17" style="48" customWidth="1"/>
    <col min="24" max="24" width="44" style="2" hidden="1" customWidth="1" outlineLevel="2"/>
    <col min="25" max="25" width="12.42578125" style="2" customWidth="1" collapsed="1"/>
    <col min="26" max="16384" width="12.42578125" style="2"/>
  </cols>
  <sheetData>
    <row r="1" spans="1:24" ht="15.75" customHeight="1" thickBot="1">
      <c r="A1" s="1"/>
      <c r="B1" s="461"/>
      <c r="C1" s="462"/>
      <c r="D1" s="463">
        <v>2022</v>
      </c>
      <c r="E1" s="464"/>
      <c r="F1" s="464"/>
      <c r="G1" s="464"/>
      <c r="H1" s="464"/>
      <c r="I1" s="464"/>
      <c r="J1" s="464"/>
      <c r="K1" s="464"/>
      <c r="L1" s="464"/>
      <c r="M1" s="464"/>
      <c r="N1" s="464"/>
      <c r="O1" s="464"/>
      <c r="P1" s="464"/>
      <c r="Q1" s="464"/>
      <c r="R1" s="464"/>
      <c r="S1" s="464"/>
      <c r="T1" s="464"/>
      <c r="U1" s="464"/>
      <c r="V1" s="464"/>
      <c r="W1" s="464"/>
      <c r="X1" s="465"/>
    </row>
    <row r="2" spans="1:24" ht="34.5" thickBot="1">
      <c r="A2" s="3" t="s">
        <v>1</v>
      </c>
      <c r="B2" s="4" t="s">
        <v>2</v>
      </c>
      <c r="C2" s="4" t="s">
        <v>111</v>
      </c>
      <c r="D2" s="5" t="s">
        <v>112</v>
      </c>
      <c r="E2" s="6" t="s">
        <v>113</v>
      </c>
      <c r="F2" s="7" t="s">
        <v>114</v>
      </c>
      <c r="G2" s="466" t="s">
        <v>115</v>
      </c>
      <c r="H2" s="467"/>
      <c r="I2" s="8">
        <v>45019</v>
      </c>
      <c r="J2" s="8">
        <v>45168</v>
      </c>
      <c r="K2" s="8">
        <v>45291</v>
      </c>
      <c r="L2" s="9" t="s">
        <v>116</v>
      </c>
      <c r="M2" s="9" t="s">
        <v>117</v>
      </c>
      <c r="N2" s="9" t="s">
        <v>118</v>
      </c>
      <c r="O2" s="10" t="s">
        <v>119</v>
      </c>
      <c r="P2" s="11" t="s">
        <v>120</v>
      </c>
      <c r="Q2" s="11" t="s">
        <v>121</v>
      </c>
      <c r="R2" s="11" t="s">
        <v>122</v>
      </c>
      <c r="S2" s="11" t="s">
        <v>123</v>
      </c>
      <c r="T2" s="12" t="s">
        <v>124</v>
      </c>
      <c r="U2" s="12" t="s">
        <v>6</v>
      </c>
      <c r="V2" s="11" t="s">
        <v>125</v>
      </c>
      <c r="W2" s="12"/>
      <c r="X2" s="13" t="s">
        <v>7</v>
      </c>
    </row>
    <row r="3" spans="1:24">
      <c r="A3" s="468" t="s">
        <v>126</v>
      </c>
      <c r="B3" s="470" t="s">
        <v>127</v>
      </c>
      <c r="C3" s="473" t="s">
        <v>128</v>
      </c>
      <c r="D3" s="474" t="s">
        <v>129</v>
      </c>
      <c r="E3" s="476">
        <v>1</v>
      </c>
      <c r="F3" s="474" t="s">
        <v>130</v>
      </c>
      <c r="G3" s="477">
        <v>0.5</v>
      </c>
      <c r="H3" s="14" t="s">
        <v>131</v>
      </c>
      <c r="I3" s="53">
        <v>0</v>
      </c>
      <c r="J3" s="53">
        <v>0</v>
      </c>
      <c r="K3" s="53">
        <v>1</v>
      </c>
      <c r="L3" s="60">
        <f>SUM(I3:I3)*G3</f>
        <v>0</v>
      </c>
      <c r="M3" s="60">
        <f>SUM(J3:J3)*G3</f>
        <v>0</v>
      </c>
      <c r="N3" s="60">
        <f>SUM(K3:K3)*G3</f>
        <v>0.5</v>
      </c>
      <c r="O3" s="66">
        <f>MAX(L3:N3)</f>
        <v>0.5</v>
      </c>
      <c r="P3" s="457">
        <f>+L4+L6</f>
        <v>0</v>
      </c>
      <c r="Q3" s="457">
        <f t="shared" ref="Q3:R3" si="0">+M4+M6</f>
        <v>0</v>
      </c>
      <c r="R3" s="457">
        <f t="shared" si="0"/>
        <v>0</v>
      </c>
      <c r="S3" s="457">
        <f>MAX(P3:R6)</f>
        <v>0</v>
      </c>
      <c r="T3" s="212">
        <f>AVERAGE(S3:S20)</f>
        <v>0.16525000000000001</v>
      </c>
      <c r="U3" s="458" t="s">
        <v>11</v>
      </c>
      <c r="V3" s="244" t="str">
        <f>+IF(I4&gt;I3,"SUPERADA",IF(I4=I3,"EQUILIBRADA",IF(I4&lt;I3,"PARA MEJORAR")))</f>
        <v>EQUILIBRADA</v>
      </c>
      <c r="W3" s="245"/>
      <c r="X3" s="455"/>
    </row>
    <row r="4" spans="1:24" ht="13.5" thickBot="1">
      <c r="A4" s="469"/>
      <c r="B4" s="471"/>
      <c r="C4" s="448"/>
      <c r="D4" s="475"/>
      <c r="E4" s="445"/>
      <c r="F4" s="475"/>
      <c r="G4" s="446"/>
      <c r="H4" s="15" t="s">
        <v>132</v>
      </c>
      <c r="I4" s="54">
        <v>0</v>
      </c>
      <c r="J4" s="54">
        <v>0</v>
      </c>
      <c r="K4" s="54">
        <v>0</v>
      </c>
      <c r="L4" s="61">
        <f>SUM(I4:I4)*G3</f>
        <v>0</v>
      </c>
      <c r="M4" s="61">
        <f>SUM(J4:J4)*G3</f>
        <v>0</v>
      </c>
      <c r="N4" s="61">
        <f>SUM(K4:K4)*G3</f>
        <v>0</v>
      </c>
      <c r="O4" s="67">
        <f>MAX(L4:N4)</f>
        <v>0</v>
      </c>
      <c r="P4" s="436"/>
      <c r="Q4" s="436"/>
      <c r="R4" s="436"/>
      <c r="S4" s="436"/>
      <c r="T4" s="213"/>
      <c r="U4" s="440"/>
      <c r="V4" s="200"/>
      <c r="W4" s="246"/>
      <c r="X4" s="456"/>
    </row>
    <row r="5" spans="1:24">
      <c r="A5" s="469"/>
      <c r="B5" s="471"/>
      <c r="C5" s="448"/>
      <c r="D5" s="478" t="s">
        <v>133</v>
      </c>
      <c r="E5" s="445">
        <v>2</v>
      </c>
      <c r="F5" s="479" t="s">
        <v>134</v>
      </c>
      <c r="G5" s="446">
        <v>0.5</v>
      </c>
      <c r="H5" s="16" t="s">
        <v>131</v>
      </c>
      <c r="I5" s="55">
        <v>0</v>
      </c>
      <c r="J5" s="55">
        <v>0</v>
      </c>
      <c r="K5" s="55">
        <v>1</v>
      </c>
      <c r="L5" s="62">
        <f t="shared" ref="L5" si="1">SUM(I5:I5)*G5</f>
        <v>0</v>
      </c>
      <c r="M5" s="62">
        <f t="shared" ref="M5" si="2">SUM(J5:J5)*G5</f>
        <v>0</v>
      </c>
      <c r="N5" s="62">
        <f t="shared" ref="N5" si="3">SUM(K5:K5)*G5</f>
        <v>0.5</v>
      </c>
      <c r="O5" s="68">
        <f t="shared" ref="O5:O68" si="4">MAX(L5:N5)</f>
        <v>0.5</v>
      </c>
      <c r="P5" s="436"/>
      <c r="Q5" s="436">
        <f t="shared" ref="Q5:R5" si="5">+M6+M8</f>
        <v>0</v>
      </c>
      <c r="R5" s="436">
        <f t="shared" si="5"/>
        <v>0</v>
      </c>
      <c r="S5" s="436"/>
      <c r="T5" s="213"/>
      <c r="U5" s="450" t="s">
        <v>82</v>
      </c>
      <c r="V5" s="200" t="str">
        <f>+IF(I6&gt;I5,"SUPERADA",IF(I6=I5,"EQUILIBRADA",IF(I6&lt;I5,"PARA MEJORAR")))</f>
        <v>EQUILIBRADA</v>
      </c>
      <c r="W5" s="246"/>
      <c r="X5" s="455"/>
    </row>
    <row r="6" spans="1:24" ht="13.5" thickBot="1">
      <c r="A6" s="469"/>
      <c r="B6" s="471"/>
      <c r="C6" s="448"/>
      <c r="D6" s="475"/>
      <c r="E6" s="445"/>
      <c r="F6" s="479"/>
      <c r="G6" s="446"/>
      <c r="H6" s="15" t="s">
        <v>132</v>
      </c>
      <c r="I6" s="54">
        <v>0</v>
      </c>
      <c r="J6" s="54">
        <v>0</v>
      </c>
      <c r="K6" s="54">
        <v>0</v>
      </c>
      <c r="L6" s="61">
        <f t="shared" ref="L6" si="6">SUM(I6:I6)*G5</f>
        <v>0</v>
      </c>
      <c r="M6" s="61">
        <f t="shared" ref="M6" si="7">SUM(J6:J6)*G5</f>
        <v>0</v>
      </c>
      <c r="N6" s="61">
        <f t="shared" ref="N6" si="8">SUM(K6:K6)*G5</f>
        <v>0</v>
      </c>
      <c r="O6" s="67">
        <f t="shared" si="4"/>
        <v>0</v>
      </c>
      <c r="P6" s="436"/>
      <c r="Q6" s="436"/>
      <c r="R6" s="436"/>
      <c r="S6" s="436"/>
      <c r="T6" s="213"/>
      <c r="U6" s="451"/>
      <c r="V6" s="200"/>
      <c r="W6" s="246"/>
      <c r="X6" s="456"/>
    </row>
    <row r="7" spans="1:24">
      <c r="A7" s="469"/>
      <c r="B7" s="471"/>
      <c r="C7" s="448" t="s">
        <v>135</v>
      </c>
      <c r="D7" s="443" t="s">
        <v>136</v>
      </c>
      <c r="E7" s="445">
        <v>3</v>
      </c>
      <c r="F7" s="454" t="s">
        <v>137</v>
      </c>
      <c r="G7" s="446">
        <v>0.5</v>
      </c>
      <c r="H7" s="16" t="s">
        <v>131</v>
      </c>
      <c r="I7" s="55">
        <v>0.2</v>
      </c>
      <c r="J7" s="55">
        <v>0.2</v>
      </c>
      <c r="K7" s="55">
        <v>1</v>
      </c>
      <c r="L7" s="62">
        <f t="shared" ref="L7" si="9">SUM(I7:I7)*G7</f>
        <v>0.1</v>
      </c>
      <c r="M7" s="62">
        <f t="shared" ref="M7" si="10">SUM(J7:J7)*G7</f>
        <v>0.1</v>
      </c>
      <c r="N7" s="62">
        <f t="shared" ref="N7" si="11">SUM(K7:K7)*G7</f>
        <v>0.5</v>
      </c>
      <c r="O7" s="68">
        <f t="shared" si="4"/>
        <v>0.5</v>
      </c>
      <c r="P7" s="438">
        <f>+L8+L10</f>
        <v>0.1</v>
      </c>
      <c r="Q7" s="438">
        <f t="shared" ref="Q7:R7" si="12">+M8+M10</f>
        <v>0</v>
      </c>
      <c r="R7" s="438">
        <f t="shared" si="12"/>
        <v>0</v>
      </c>
      <c r="S7" s="438">
        <f>MAX(P7:R10)</f>
        <v>0.1</v>
      </c>
      <c r="T7" s="213"/>
      <c r="U7" s="440" t="s">
        <v>11</v>
      </c>
      <c r="V7" s="200" t="str">
        <f>+IF(I8&gt;I7,"SUPERADA",IF(I8=I7,"EQUILIBRADA",IF(I8&lt;I7,"PARA MEJORAR")))</f>
        <v>EQUILIBRADA</v>
      </c>
      <c r="W7" s="246"/>
      <c r="X7" s="460"/>
    </row>
    <row r="8" spans="1:24">
      <c r="A8" s="469"/>
      <c r="B8" s="471"/>
      <c r="C8" s="448"/>
      <c r="D8" s="443"/>
      <c r="E8" s="445"/>
      <c r="F8" s="454"/>
      <c r="G8" s="446"/>
      <c r="H8" s="15" t="s">
        <v>132</v>
      </c>
      <c r="I8" s="54">
        <v>0.2</v>
      </c>
      <c r="J8" s="54">
        <v>0</v>
      </c>
      <c r="K8" s="54">
        <v>0</v>
      </c>
      <c r="L8" s="61">
        <f t="shared" ref="L8" si="13">SUM(I8:I8)*G7</f>
        <v>0.1</v>
      </c>
      <c r="M8" s="61">
        <f t="shared" ref="M8" si="14">SUM(J8:J8)*G7</f>
        <v>0</v>
      </c>
      <c r="N8" s="61">
        <f t="shared" ref="N8" si="15">SUM(K8:K8)*G7</f>
        <v>0</v>
      </c>
      <c r="O8" s="67">
        <f t="shared" si="4"/>
        <v>0.1</v>
      </c>
      <c r="P8" s="438"/>
      <c r="Q8" s="438"/>
      <c r="R8" s="438"/>
      <c r="S8" s="438"/>
      <c r="T8" s="213"/>
      <c r="U8" s="440"/>
      <c r="V8" s="200"/>
      <c r="W8" s="246"/>
      <c r="X8" s="441"/>
    </row>
    <row r="9" spans="1:24">
      <c r="A9" s="469"/>
      <c r="B9" s="471"/>
      <c r="C9" s="448"/>
      <c r="D9" s="443" t="s">
        <v>138</v>
      </c>
      <c r="E9" s="445">
        <v>4</v>
      </c>
      <c r="F9" s="454" t="s">
        <v>139</v>
      </c>
      <c r="G9" s="446">
        <v>0.5</v>
      </c>
      <c r="H9" s="16" t="s">
        <v>131</v>
      </c>
      <c r="I9" s="55">
        <v>0</v>
      </c>
      <c r="J9" s="55">
        <v>0.3</v>
      </c>
      <c r="K9" s="55">
        <v>1</v>
      </c>
      <c r="L9" s="62">
        <f t="shared" ref="L9" si="16">SUM(I9:I9)*G9</f>
        <v>0</v>
      </c>
      <c r="M9" s="62">
        <f t="shared" ref="M9" si="17">SUM(J9:J9)*G9</f>
        <v>0.15</v>
      </c>
      <c r="N9" s="62">
        <f t="shared" ref="N9" si="18">SUM(K9:K9)*G9</f>
        <v>0.5</v>
      </c>
      <c r="O9" s="68">
        <f t="shared" si="4"/>
        <v>0.5</v>
      </c>
      <c r="P9" s="438"/>
      <c r="Q9" s="438"/>
      <c r="R9" s="438"/>
      <c r="S9" s="438"/>
      <c r="T9" s="213"/>
      <c r="U9" s="440" t="s">
        <v>29</v>
      </c>
      <c r="V9" s="200" t="str">
        <f>+IF(I10&gt;I9,"SUPERADA",IF(I10=I9,"EQUILIBRADA",IF(I10&lt;I9,"PARA MEJORAR")))</f>
        <v>EQUILIBRADA</v>
      </c>
      <c r="W9" s="246"/>
      <c r="X9" s="441"/>
    </row>
    <row r="10" spans="1:24">
      <c r="A10" s="469"/>
      <c r="B10" s="471"/>
      <c r="C10" s="448"/>
      <c r="D10" s="443"/>
      <c r="E10" s="445"/>
      <c r="F10" s="454"/>
      <c r="G10" s="446"/>
      <c r="H10" s="15" t="s">
        <v>132</v>
      </c>
      <c r="I10" s="54">
        <v>0</v>
      </c>
      <c r="J10" s="54">
        <v>0</v>
      </c>
      <c r="K10" s="54">
        <v>0</v>
      </c>
      <c r="L10" s="61">
        <f t="shared" ref="L10" si="19">SUM(I10:I10)*G9</f>
        <v>0</v>
      </c>
      <c r="M10" s="61">
        <f t="shared" ref="M10" si="20">SUM(J10:J10)*G9</f>
        <v>0</v>
      </c>
      <c r="N10" s="61">
        <f t="shared" ref="N10" si="21">SUM(K10:K10)*G9</f>
        <v>0</v>
      </c>
      <c r="O10" s="67">
        <f t="shared" si="4"/>
        <v>0</v>
      </c>
      <c r="P10" s="438"/>
      <c r="Q10" s="438"/>
      <c r="R10" s="438"/>
      <c r="S10" s="438"/>
      <c r="T10" s="213"/>
      <c r="U10" s="440"/>
      <c r="V10" s="200"/>
      <c r="W10" s="246"/>
      <c r="X10" s="441"/>
    </row>
    <row r="11" spans="1:24">
      <c r="A11" s="469"/>
      <c r="B11" s="471"/>
      <c r="C11" s="448" t="s">
        <v>140</v>
      </c>
      <c r="D11" s="443" t="s">
        <v>141</v>
      </c>
      <c r="E11" s="445">
        <v>5</v>
      </c>
      <c r="F11" s="454" t="s">
        <v>142</v>
      </c>
      <c r="G11" s="446">
        <v>0.3</v>
      </c>
      <c r="H11" s="16" t="s">
        <v>131</v>
      </c>
      <c r="I11" s="55">
        <v>0</v>
      </c>
      <c r="J11" s="55">
        <v>0</v>
      </c>
      <c r="K11" s="55">
        <v>1</v>
      </c>
      <c r="L11" s="62">
        <f t="shared" ref="L11" si="22">SUM(I11:I11)*G11</f>
        <v>0</v>
      </c>
      <c r="M11" s="62">
        <f t="shared" ref="M11" si="23">SUM(J11:J11)*G11</f>
        <v>0</v>
      </c>
      <c r="N11" s="62">
        <f t="shared" ref="N11" si="24">SUM(K11:K11)*G11</f>
        <v>0.3</v>
      </c>
      <c r="O11" s="68">
        <f t="shared" si="4"/>
        <v>0.3</v>
      </c>
      <c r="P11" s="436">
        <f>+L12+L14+L16</f>
        <v>0.23100000000000001</v>
      </c>
      <c r="Q11" s="436">
        <f t="shared" ref="Q11:R11" si="25">+M12+M14+M16</f>
        <v>0</v>
      </c>
      <c r="R11" s="436">
        <f t="shared" si="25"/>
        <v>0</v>
      </c>
      <c r="S11" s="436">
        <f>MAX(P11:R16)</f>
        <v>0.23100000000000001</v>
      </c>
      <c r="T11" s="213"/>
      <c r="U11" s="450" t="s">
        <v>11</v>
      </c>
      <c r="V11" s="200" t="str">
        <f>+IF(I12&gt;I11,"SUPERADA",IF(I12=I11,"EQUILIBRADA",IF(I12&lt;I11,"PARA MEJORAR")))</f>
        <v>EQUILIBRADA</v>
      </c>
      <c r="W11" s="246"/>
      <c r="X11" s="441"/>
    </row>
    <row r="12" spans="1:24">
      <c r="A12" s="469"/>
      <c r="B12" s="471"/>
      <c r="C12" s="448"/>
      <c r="D12" s="443"/>
      <c r="E12" s="445"/>
      <c r="F12" s="454"/>
      <c r="G12" s="446"/>
      <c r="H12" s="15" t="s">
        <v>132</v>
      </c>
      <c r="I12" s="54">
        <v>0</v>
      </c>
      <c r="J12" s="54">
        <v>0</v>
      </c>
      <c r="K12" s="54">
        <v>0</v>
      </c>
      <c r="L12" s="61">
        <f t="shared" ref="L12" si="26">SUM(I12:I12)*G11</f>
        <v>0</v>
      </c>
      <c r="M12" s="61">
        <f t="shared" ref="M12" si="27">SUM(J12:J12)*G11</f>
        <v>0</v>
      </c>
      <c r="N12" s="61">
        <f t="shared" ref="N12" si="28">SUM(K12:K12)*G11</f>
        <v>0</v>
      </c>
      <c r="O12" s="67">
        <f t="shared" si="4"/>
        <v>0</v>
      </c>
      <c r="P12" s="436"/>
      <c r="Q12" s="436"/>
      <c r="R12" s="436"/>
      <c r="S12" s="436"/>
      <c r="T12" s="213"/>
      <c r="U12" s="451"/>
      <c r="V12" s="200"/>
      <c r="W12" s="246"/>
      <c r="X12" s="441"/>
    </row>
    <row r="13" spans="1:24">
      <c r="A13" s="469"/>
      <c r="B13" s="471"/>
      <c r="C13" s="448"/>
      <c r="D13" s="443" t="s">
        <v>143</v>
      </c>
      <c r="E13" s="452">
        <v>6</v>
      </c>
      <c r="F13" s="454" t="s">
        <v>144</v>
      </c>
      <c r="G13" s="446">
        <v>0.3</v>
      </c>
      <c r="H13" s="16" t="s">
        <v>131</v>
      </c>
      <c r="I13" s="55">
        <v>0.33</v>
      </c>
      <c r="J13" s="55">
        <v>0.66</v>
      </c>
      <c r="K13" s="55">
        <v>1</v>
      </c>
      <c r="L13" s="62">
        <f t="shared" ref="L13" si="29">SUM(I13:I13)*G13</f>
        <v>9.9000000000000005E-2</v>
      </c>
      <c r="M13" s="62">
        <f t="shared" ref="M13" si="30">SUM(J13:J13)*G13</f>
        <v>0.19800000000000001</v>
      </c>
      <c r="N13" s="62">
        <f t="shared" ref="N13" si="31">SUM(K13:K13)*G13</f>
        <v>0.3</v>
      </c>
      <c r="O13" s="68">
        <f t="shared" si="4"/>
        <v>0.3</v>
      </c>
      <c r="P13" s="436"/>
      <c r="Q13" s="436"/>
      <c r="R13" s="436"/>
      <c r="S13" s="436"/>
      <c r="T13" s="213"/>
      <c r="U13" s="450" t="s">
        <v>11</v>
      </c>
      <c r="V13" s="200" t="str">
        <f>+IF(I14&gt;I13,"SUPERADA",IF(I14=I13,"EQUILIBRADA",IF(I14&lt;I13,"PARA MEJORAR")))</f>
        <v>EQUILIBRADA</v>
      </c>
      <c r="W13" s="246"/>
      <c r="X13" s="441"/>
    </row>
    <row r="14" spans="1:24" ht="13.5" thickBot="1">
      <c r="A14" s="469"/>
      <c r="B14" s="471"/>
      <c r="C14" s="448"/>
      <c r="D14" s="443"/>
      <c r="E14" s="453"/>
      <c r="F14" s="454"/>
      <c r="G14" s="446"/>
      <c r="H14" s="15" t="s">
        <v>132</v>
      </c>
      <c r="I14" s="54">
        <v>0.33</v>
      </c>
      <c r="J14" s="54">
        <v>0</v>
      </c>
      <c r="K14" s="54">
        <v>0</v>
      </c>
      <c r="L14" s="61">
        <f t="shared" ref="L14" si="32">SUM(I14:I14)*G13</f>
        <v>9.9000000000000005E-2</v>
      </c>
      <c r="M14" s="61">
        <f t="shared" ref="M14" si="33">SUM(J14:J14)*G13</f>
        <v>0</v>
      </c>
      <c r="N14" s="61">
        <f t="shared" ref="N14" si="34">SUM(K14:K14)*G13</f>
        <v>0</v>
      </c>
      <c r="O14" s="67">
        <f t="shared" si="4"/>
        <v>9.9000000000000005E-2</v>
      </c>
      <c r="P14" s="436"/>
      <c r="Q14" s="436"/>
      <c r="R14" s="436"/>
      <c r="S14" s="436"/>
      <c r="T14" s="213"/>
      <c r="U14" s="451"/>
      <c r="V14" s="200"/>
      <c r="W14" s="246"/>
      <c r="X14" s="442"/>
    </row>
    <row r="15" spans="1:24">
      <c r="A15" s="469"/>
      <c r="B15" s="471"/>
      <c r="C15" s="448"/>
      <c r="D15" s="443" t="s">
        <v>145</v>
      </c>
      <c r="E15" s="445">
        <v>7</v>
      </c>
      <c r="F15" s="454" t="s">
        <v>146</v>
      </c>
      <c r="G15" s="446">
        <v>0.4</v>
      </c>
      <c r="H15" s="16" t="s">
        <v>131</v>
      </c>
      <c r="I15" s="55">
        <v>0.33</v>
      </c>
      <c r="J15" s="55">
        <v>0.66</v>
      </c>
      <c r="K15" s="55">
        <v>1</v>
      </c>
      <c r="L15" s="62">
        <f>SUM(I15:I15)*G15</f>
        <v>0.13200000000000001</v>
      </c>
      <c r="M15" s="62">
        <f t="shared" ref="M15" si="35">SUM(J15:J15)*G15</f>
        <v>0.26400000000000001</v>
      </c>
      <c r="N15" s="62">
        <f t="shared" ref="N15" si="36">SUM(K15:K15)*G15</f>
        <v>0.4</v>
      </c>
      <c r="O15" s="68">
        <f t="shared" si="4"/>
        <v>0.4</v>
      </c>
      <c r="P15" s="436"/>
      <c r="Q15" s="436"/>
      <c r="R15" s="436"/>
      <c r="S15" s="436"/>
      <c r="T15" s="213"/>
      <c r="U15" s="440" t="s">
        <v>82</v>
      </c>
      <c r="V15" s="200" t="str">
        <f>+IF(I16&gt;I15,"SUPERADA",IF(I16=I15,"EQUILIBRADA",IF(I16&lt;I15,"PARA MEJORAR")))</f>
        <v>EQUILIBRADA</v>
      </c>
      <c r="W15" s="246"/>
      <c r="X15" s="460"/>
    </row>
    <row r="16" spans="1:24">
      <c r="A16" s="469"/>
      <c r="B16" s="471"/>
      <c r="C16" s="448"/>
      <c r="D16" s="443"/>
      <c r="E16" s="445"/>
      <c r="F16" s="454"/>
      <c r="G16" s="446"/>
      <c r="H16" s="15" t="s">
        <v>132</v>
      </c>
      <c r="I16" s="54">
        <v>0.33</v>
      </c>
      <c r="J16" s="54">
        <v>0</v>
      </c>
      <c r="K16" s="54">
        <v>0</v>
      </c>
      <c r="L16" s="61">
        <f t="shared" ref="L16" si="37">SUM(I16:I16)*G15</f>
        <v>0.13200000000000001</v>
      </c>
      <c r="M16" s="61">
        <f t="shared" ref="M16" si="38">SUM(J16:J16)*G15</f>
        <v>0</v>
      </c>
      <c r="N16" s="61">
        <f t="shared" ref="N16" si="39">SUM(K16:K16)*G15</f>
        <v>0</v>
      </c>
      <c r="O16" s="67">
        <f t="shared" si="4"/>
        <v>0.13200000000000001</v>
      </c>
      <c r="P16" s="436"/>
      <c r="Q16" s="436"/>
      <c r="R16" s="436"/>
      <c r="S16" s="436"/>
      <c r="T16" s="213"/>
      <c r="U16" s="440"/>
      <c r="V16" s="200"/>
      <c r="W16" s="246"/>
      <c r="X16" s="441"/>
    </row>
    <row r="17" spans="1:24">
      <c r="A17" s="469"/>
      <c r="B17" s="471"/>
      <c r="C17" s="448" t="s">
        <v>147</v>
      </c>
      <c r="D17" s="443" t="s">
        <v>148</v>
      </c>
      <c r="E17" s="445">
        <v>8</v>
      </c>
      <c r="F17" s="443" t="s">
        <v>149</v>
      </c>
      <c r="G17" s="446">
        <v>0.5</v>
      </c>
      <c r="H17" s="16" t="s">
        <v>131</v>
      </c>
      <c r="I17" s="55">
        <v>0.33</v>
      </c>
      <c r="J17" s="55">
        <v>0.66</v>
      </c>
      <c r="K17" s="55">
        <v>1</v>
      </c>
      <c r="L17" s="62">
        <f>SUM(I17:I17)*G17</f>
        <v>0.16500000000000001</v>
      </c>
      <c r="M17" s="62">
        <f t="shared" ref="M17" si="40">SUM(J17:J17)*G17</f>
        <v>0.33</v>
      </c>
      <c r="N17" s="62">
        <f t="shared" ref="N17" si="41">SUM(K17:K17)*G17</f>
        <v>0.5</v>
      </c>
      <c r="O17" s="68">
        <f t="shared" si="4"/>
        <v>0.5</v>
      </c>
      <c r="P17" s="436">
        <f>+L18+L20</f>
        <v>0.33</v>
      </c>
      <c r="Q17" s="436">
        <f t="shared" ref="Q17:R17" si="42">+M18+M20</f>
        <v>0</v>
      </c>
      <c r="R17" s="436">
        <f t="shared" si="42"/>
        <v>0</v>
      </c>
      <c r="S17" s="438">
        <f>MAX(P17:R20)</f>
        <v>0.33</v>
      </c>
      <c r="T17" s="213"/>
      <c r="U17" s="440" t="s">
        <v>11</v>
      </c>
      <c r="V17" s="200" t="str">
        <f>+IF(I18&gt;I17,"SUPERADA",IF(I18=I17,"EQUILIBRADA",IF(I18&lt;I17,"PARA MEJORAR")))</f>
        <v>EQUILIBRADA</v>
      </c>
      <c r="W17" s="246"/>
      <c r="X17" s="441"/>
    </row>
    <row r="18" spans="1:24">
      <c r="A18" s="469"/>
      <c r="B18" s="471"/>
      <c r="C18" s="448"/>
      <c r="D18" s="443"/>
      <c r="E18" s="445"/>
      <c r="F18" s="443" t="s">
        <v>150</v>
      </c>
      <c r="G18" s="446"/>
      <c r="H18" s="15" t="s">
        <v>132</v>
      </c>
      <c r="I18" s="54">
        <v>0.33</v>
      </c>
      <c r="J18" s="54">
        <v>0</v>
      </c>
      <c r="K18" s="54">
        <v>0</v>
      </c>
      <c r="L18" s="61">
        <f t="shared" ref="L18" si="43">SUM(I18:I18)*G17</f>
        <v>0.16500000000000001</v>
      </c>
      <c r="M18" s="61">
        <f t="shared" ref="M18" si="44">SUM(J18:J18)*G17</f>
        <v>0</v>
      </c>
      <c r="N18" s="61">
        <f t="shared" ref="N18" si="45">SUM(K18:K18)*G17</f>
        <v>0</v>
      </c>
      <c r="O18" s="67">
        <f t="shared" si="4"/>
        <v>0.16500000000000001</v>
      </c>
      <c r="P18" s="436"/>
      <c r="Q18" s="436"/>
      <c r="R18" s="436"/>
      <c r="S18" s="438"/>
      <c r="T18" s="213"/>
      <c r="U18" s="440"/>
      <c r="V18" s="200"/>
      <c r="W18" s="246"/>
      <c r="X18" s="441"/>
    </row>
    <row r="19" spans="1:24">
      <c r="A19" s="469"/>
      <c r="B19" s="471"/>
      <c r="C19" s="448"/>
      <c r="D19" s="443" t="s">
        <v>151</v>
      </c>
      <c r="E19" s="445">
        <v>9</v>
      </c>
      <c r="F19" s="443" t="s">
        <v>152</v>
      </c>
      <c r="G19" s="446">
        <v>0.5</v>
      </c>
      <c r="H19" s="16" t="s">
        <v>131</v>
      </c>
      <c r="I19" s="55">
        <v>0.33</v>
      </c>
      <c r="J19" s="55">
        <v>0.66</v>
      </c>
      <c r="K19" s="55">
        <v>1</v>
      </c>
      <c r="L19" s="62">
        <f>SUM(I19:I19)*G19</f>
        <v>0.16500000000000001</v>
      </c>
      <c r="M19" s="62">
        <f t="shared" ref="M19" si="46">SUM(J19:J19)*G19</f>
        <v>0.33</v>
      </c>
      <c r="N19" s="62">
        <f t="shared" ref="N19" si="47">SUM(K19:K19)*G19</f>
        <v>0.5</v>
      </c>
      <c r="O19" s="68">
        <f t="shared" si="4"/>
        <v>0.5</v>
      </c>
      <c r="P19" s="436"/>
      <c r="Q19" s="436"/>
      <c r="R19" s="436"/>
      <c r="S19" s="438"/>
      <c r="T19" s="213"/>
      <c r="U19" s="440" t="s">
        <v>29</v>
      </c>
      <c r="V19" s="200" t="str">
        <f>+IF(I20&gt;I19,"SUPERADA",IF(I20=I19,"EQUILIBRADA",IF(I20&lt;I19,"PARA MEJORAR")))</f>
        <v>EQUILIBRADA</v>
      </c>
      <c r="W19" s="246"/>
      <c r="X19" s="441"/>
    </row>
    <row r="20" spans="1:24" ht="13.5" thickBot="1">
      <c r="A20" s="469"/>
      <c r="B20" s="472"/>
      <c r="C20" s="449"/>
      <c r="D20" s="444" t="s">
        <v>153</v>
      </c>
      <c r="E20" s="445"/>
      <c r="F20" s="443"/>
      <c r="G20" s="447"/>
      <c r="H20" s="17" t="s">
        <v>132</v>
      </c>
      <c r="I20" s="56">
        <v>0.33</v>
      </c>
      <c r="J20" s="56">
        <v>0</v>
      </c>
      <c r="K20" s="56">
        <v>0</v>
      </c>
      <c r="L20" s="63">
        <f t="shared" ref="L20" si="48">SUM(I20:I20)*G19</f>
        <v>0.16500000000000001</v>
      </c>
      <c r="M20" s="63">
        <f t="shared" ref="M20" si="49">SUM(J20:J20)*G19</f>
        <v>0</v>
      </c>
      <c r="N20" s="63">
        <f t="shared" ref="N20" si="50">SUM(K20:K20)*G19</f>
        <v>0</v>
      </c>
      <c r="O20" s="69">
        <f t="shared" si="4"/>
        <v>0.16500000000000001</v>
      </c>
      <c r="P20" s="437"/>
      <c r="Q20" s="437"/>
      <c r="R20" s="437"/>
      <c r="S20" s="439"/>
      <c r="T20" s="313"/>
      <c r="U20" s="459"/>
      <c r="V20" s="201"/>
      <c r="W20" s="247"/>
      <c r="X20" s="442"/>
    </row>
    <row r="21" spans="1:24">
      <c r="A21" s="469"/>
      <c r="B21" s="426" t="s">
        <v>154</v>
      </c>
      <c r="C21" s="429" t="s">
        <v>155</v>
      </c>
      <c r="D21" s="432" t="s">
        <v>156</v>
      </c>
      <c r="E21" s="433">
        <v>10</v>
      </c>
      <c r="F21" s="434" t="s">
        <v>157</v>
      </c>
      <c r="G21" s="435">
        <v>0.25</v>
      </c>
      <c r="H21" s="14" t="s">
        <v>131</v>
      </c>
      <c r="I21" s="53">
        <v>0.33</v>
      </c>
      <c r="J21" s="53">
        <v>0.66</v>
      </c>
      <c r="K21" s="53">
        <v>1</v>
      </c>
      <c r="L21" s="60">
        <f t="shared" ref="L21" si="51">SUM(I21:I21)*G21</f>
        <v>8.2500000000000004E-2</v>
      </c>
      <c r="M21" s="60">
        <f t="shared" ref="M21" si="52">SUM(J21:J21)*G21</f>
        <v>0.16500000000000001</v>
      </c>
      <c r="N21" s="60">
        <f t="shared" ref="N21" si="53">SUM(K21:K21)*G21</f>
        <v>0.25</v>
      </c>
      <c r="O21" s="66">
        <f t="shared" si="4"/>
        <v>0.25</v>
      </c>
      <c r="P21" s="409">
        <f>+L22+L24+L26+L28</f>
        <v>0.33</v>
      </c>
      <c r="Q21" s="409">
        <f t="shared" ref="Q21:R21" si="54">+M22+M24+M26+M28</f>
        <v>0</v>
      </c>
      <c r="R21" s="409">
        <f t="shared" si="54"/>
        <v>0</v>
      </c>
      <c r="S21" s="409">
        <f>MAX(P21:R28)</f>
        <v>0.33</v>
      </c>
      <c r="T21" s="412">
        <f>AVERAGE(S21:S28)</f>
        <v>0.33</v>
      </c>
      <c r="U21" s="415" t="s">
        <v>11</v>
      </c>
      <c r="V21" s="244" t="str">
        <f>+IF(I22&gt;I21,"SUPERADA",IF(I22=I21,"EQUILIBRADA",IF(I22&lt;I21,"PARA MEJORAR")))</f>
        <v>EQUILIBRADA</v>
      </c>
      <c r="W21" s="245"/>
      <c r="X21" s="421"/>
    </row>
    <row r="22" spans="1:24">
      <c r="A22" s="469"/>
      <c r="B22" s="427"/>
      <c r="C22" s="430"/>
      <c r="D22" s="404"/>
      <c r="E22" s="405"/>
      <c r="F22" s="406"/>
      <c r="G22" s="407"/>
      <c r="H22" s="15" t="s">
        <v>132</v>
      </c>
      <c r="I22" s="54">
        <v>0.33</v>
      </c>
      <c r="J22" s="54">
        <v>0</v>
      </c>
      <c r="K22" s="54">
        <v>0</v>
      </c>
      <c r="L22" s="61">
        <f t="shared" ref="L22" si="55">SUM(I22:I22)*G21</f>
        <v>8.2500000000000004E-2</v>
      </c>
      <c r="M22" s="61">
        <f t="shared" ref="M22" si="56">SUM(J22:J22)*G21</f>
        <v>0</v>
      </c>
      <c r="N22" s="61">
        <f t="shared" ref="N22" si="57">SUM(K22:K22)*G21</f>
        <v>0</v>
      </c>
      <c r="O22" s="67">
        <f t="shared" si="4"/>
        <v>8.2500000000000004E-2</v>
      </c>
      <c r="P22" s="410"/>
      <c r="Q22" s="410"/>
      <c r="R22" s="410"/>
      <c r="S22" s="410"/>
      <c r="T22" s="413"/>
      <c r="U22" s="408"/>
      <c r="V22" s="200"/>
      <c r="W22" s="246"/>
      <c r="X22" s="422"/>
    </row>
    <row r="23" spans="1:24">
      <c r="A23" s="469"/>
      <c r="B23" s="427"/>
      <c r="C23" s="430"/>
      <c r="D23" s="404" t="s">
        <v>158</v>
      </c>
      <c r="E23" s="405">
        <v>11</v>
      </c>
      <c r="F23" s="406" t="s">
        <v>159</v>
      </c>
      <c r="G23" s="407">
        <v>0.25</v>
      </c>
      <c r="H23" s="16" t="s">
        <v>131</v>
      </c>
      <c r="I23" s="55">
        <v>0.33</v>
      </c>
      <c r="J23" s="55">
        <v>0.66</v>
      </c>
      <c r="K23" s="55">
        <v>1</v>
      </c>
      <c r="L23" s="62">
        <f t="shared" ref="L23" si="58">SUM(I23:I23)*G23</f>
        <v>8.2500000000000004E-2</v>
      </c>
      <c r="M23" s="62">
        <f t="shared" ref="M23" si="59">SUM(J23:J23)*G23</f>
        <v>0.16500000000000001</v>
      </c>
      <c r="N23" s="62">
        <f t="shared" ref="N23" si="60">SUM(K23:K23)*G23</f>
        <v>0.25</v>
      </c>
      <c r="O23" s="68">
        <f t="shared" si="4"/>
        <v>0.25</v>
      </c>
      <c r="P23" s="410"/>
      <c r="Q23" s="410"/>
      <c r="R23" s="410"/>
      <c r="S23" s="410"/>
      <c r="T23" s="413"/>
      <c r="U23" s="408" t="s">
        <v>11</v>
      </c>
      <c r="V23" s="200" t="str">
        <f>+IF(I24&gt;I23,"SUPERADA",IF(I24=I23,"EQUILIBRADA",IF(I24&lt;I23,"PARA MEJORAR")))</f>
        <v>EQUILIBRADA</v>
      </c>
      <c r="W23" s="246"/>
      <c r="X23" s="423"/>
    </row>
    <row r="24" spans="1:24" ht="13.5" thickBot="1">
      <c r="A24" s="469"/>
      <c r="B24" s="427"/>
      <c r="C24" s="430"/>
      <c r="D24" s="404"/>
      <c r="E24" s="405"/>
      <c r="F24" s="406"/>
      <c r="G24" s="407"/>
      <c r="H24" s="15" t="s">
        <v>132</v>
      </c>
      <c r="I24" s="54">
        <v>0.33</v>
      </c>
      <c r="J24" s="54">
        <v>0</v>
      </c>
      <c r="K24" s="54">
        <v>0</v>
      </c>
      <c r="L24" s="61">
        <f t="shared" ref="L24" si="61">SUM(I24:I24)*G23</f>
        <v>8.2500000000000004E-2</v>
      </c>
      <c r="M24" s="61">
        <f t="shared" ref="M24" si="62">SUM(J24:J24)*G23</f>
        <v>0</v>
      </c>
      <c r="N24" s="61">
        <f t="shared" ref="N24" si="63">SUM(K24:K24)*G23</f>
        <v>0</v>
      </c>
      <c r="O24" s="67">
        <f t="shared" si="4"/>
        <v>8.2500000000000004E-2</v>
      </c>
      <c r="P24" s="410"/>
      <c r="Q24" s="410"/>
      <c r="R24" s="410"/>
      <c r="S24" s="410"/>
      <c r="T24" s="413"/>
      <c r="U24" s="408"/>
      <c r="V24" s="200"/>
      <c r="W24" s="246"/>
      <c r="X24" s="422"/>
    </row>
    <row r="25" spans="1:24">
      <c r="A25" s="469"/>
      <c r="B25" s="427"/>
      <c r="C25" s="430"/>
      <c r="D25" s="404" t="s">
        <v>160</v>
      </c>
      <c r="E25" s="405">
        <v>12</v>
      </c>
      <c r="F25" s="406" t="s">
        <v>161</v>
      </c>
      <c r="G25" s="407">
        <v>0.25</v>
      </c>
      <c r="H25" s="16" t="s">
        <v>131</v>
      </c>
      <c r="I25" s="55">
        <v>0.33</v>
      </c>
      <c r="J25" s="55">
        <v>0.66</v>
      </c>
      <c r="K25" s="55">
        <v>1</v>
      </c>
      <c r="L25" s="62">
        <f t="shared" ref="L25" si="64">SUM(I25:I25)*G25</f>
        <v>8.2500000000000004E-2</v>
      </c>
      <c r="M25" s="62">
        <f t="shared" ref="M25" si="65">SUM(J25:J25)*G25</f>
        <v>0.16500000000000001</v>
      </c>
      <c r="N25" s="62">
        <f t="shared" ref="N25" si="66">SUM(K25:K25)*G25</f>
        <v>0.25</v>
      </c>
      <c r="O25" s="68">
        <f t="shared" si="4"/>
        <v>0.25</v>
      </c>
      <c r="P25" s="410"/>
      <c r="Q25" s="410"/>
      <c r="R25" s="410"/>
      <c r="S25" s="410"/>
      <c r="T25" s="413"/>
      <c r="U25" s="408" t="s">
        <v>11</v>
      </c>
      <c r="V25" s="200" t="str">
        <f>+IF(I26&gt;I25,"SUPERADA",IF(I26=I25,"EQUILIBRADA",IF(I26&lt;I25,"PARA MEJORAR")))</f>
        <v>EQUILIBRADA</v>
      </c>
      <c r="W25" s="246"/>
      <c r="X25" s="424"/>
    </row>
    <row r="26" spans="1:24" ht="13.5" thickBot="1">
      <c r="A26" s="469"/>
      <c r="B26" s="427"/>
      <c r="C26" s="430"/>
      <c r="D26" s="404"/>
      <c r="E26" s="405"/>
      <c r="F26" s="406"/>
      <c r="G26" s="407"/>
      <c r="H26" s="15" t="s">
        <v>132</v>
      </c>
      <c r="I26" s="54">
        <v>0.33</v>
      </c>
      <c r="J26" s="54">
        <v>0</v>
      </c>
      <c r="K26" s="54">
        <v>0</v>
      </c>
      <c r="L26" s="61">
        <f t="shared" ref="L26" si="67">SUM(I26:I26)*G25</f>
        <v>8.2500000000000004E-2</v>
      </c>
      <c r="M26" s="61">
        <f t="shared" ref="M26" si="68">SUM(J26:J26)*G25</f>
        <v>0</v>
      </c>
      <c r="N26" s="61">
        <f t="shared" ref="N26" si="69">SUM(K26:K26)*G25</f>
        <v>0</v>
      </c>
      <c r="O26" s="67">
        <f t="shared" si="4"/>
        <v>8.2500000000000004E-2</v>
      </c>
      <c r="P26" s="410"/>
      <c r="Q26" s="410"/>
      <c r="R26" s="410"/>
      <c r="S26" s="410"/>
      <c r="T26" s="413"/>
      <c r="U26" s="408"/>
      <c r="V26" s="200"/>
      <c r="W26" s="246"/>
      <c r="X26" s="425"/>
    </row>
    <row r="27" spans="1:24">
      <c r="A27" s="469"/>
      <c r="B27" s="427"/>
      <c r="C27" s="430"/>
      <c r="D27" s="404" t="s">
        <v>162</v>
      </c>
      <c r="E27" s="405">
        <v>13</v>
      </c>
      <c r="F27" s="406" t="s">
        <v>163</v>
      </c>
      <c r="G27" s="407">
        <v>0.25</v>
      </c>
      <c r="H27" s="16" t="s">
        <v>131</v>
      </c>
      <c r="I27" s="55">
        <v>0.33</v>
      </c>
      <c r="J27" s="55">
        <v>0.66</v>
      </c>
      <c r="K27" s="55">
        <v>1</v>
      </c>
      <c r="L27" s="62">
        <f t="shared" ref="L27" si="70">SUM(I27:I27)*G27</f>
        <v>8.2500000000000004E-2</v>
      </c>
      <c r="M27" s="62">
        <f t="shared" ref="M27" si="71">SUM(J27:J27)*G27</f>
        <v>0.16500000000000001</v>
      </c>
      <c r="N27" s="62">
        <f t="shared" ref="N27" si="72">SUM(K27:K27)*G27</f>
        <v>0.25</v>
      </c>
      <c r="O27" s="68">
        <f t="shared" si="4"/>
        <v>0.25</v>
      </c>
      <c r="P27" s="410"/>
      <c r="Q27" s="410"/>
      <c r="R27" s="410"/>
      <c r="S27" s="410"/>
      <c r="T27" s="413"/>
      <c r="U27" s="408" t="s">
        <v>29</v>
      </c>
      <c r="V27" s="200" t="str">
        <f>+IF(I28&gt;I27,"SUPERADA",IF(I28=I27,"EQUILIBRADA",IF(I28&lt;I27,"PARA MEJORAR")))</f>
        <v>EQUILIBRADA</v>
      </c>
      <c r="W27" s="246"/>
      <c r="X27" s="421"/>
    </row>
    <row r="28" spans="1:24" ht="13.5" thickBot="1">
      <c r="A28" s="469"/>
      <c r="B28" s="428"/>
      <c r="C28" s="431"/>
      <c r="D28" s="416"/>
      <c r="E28" s="417"/>
      <c r="F28" s="418"/>
      <c r="G28" s="419"/>
      <c r="H28" s="17" t="s">
        <v>132</v>
      </c>
      <c r="I28" s="56">
        <v>0.33</v>
      </c>
      <c r="J28" s="56">
        <v>0</v>
      </c>
      <c r="K28" s="56">
        <v>0</v>
      </c>
      <c r="L28" s="63">
        <f t="shared" ref="L28" si="73">SUM(I28:I28)*G27</f>
        <v>8.2500000000000004E-2</v>
      </c>
      <c r="M28" s="63">
        <f t="shared" ref="M28" si="74">SUM(J28:J28)*G27</f>
        <v>0</v>
      </c>
      <c r="N28" s="63">
        <f t="shared" ref="N28" si="75">SUM(K28:K28)*G27</f>
        <v>0</v>
      </c>
      <c r="O28" s="69">
        <f t="shared" si="4"/>
        <v>8.2500000000000004E-2</v>
      </c>
      <c r="P28" s="411"/>
      <c r="Q28" s="411"/>
      <c r="R28" s="411"/>
      <c r="S28" s="411"/>
      <c r="T28" s="414"/>
      <c r="U28" s="420"/>
      <c r="V28" s="201"/>
      <c r="W28" s="247"/>
      <c r="X28" s="422"/>
    </row>
    <row r="29" spans="1:24">
      <c r="A29" s="469"/>
      <c r="B29" s="367" t="s">
        <v>164</v>
      </c>
      <c r="C29" s="389" t="s">
        <v>165</v>
      </c>
      <c r="D29" s="402" t="s">
        <v>166</v>
      </c>
      <c r="E29" s="392">
        <v>14</v>
      </c>
      <c r="F29" s="391" t="s">
        <v>167</v>
      </c>
      <c r="G29" s="403">
        <v>0.17</v>
      </c>
      <c r="H29" s="14" t="s">
        <v>131</v>
      </c>
      <c r="I29" s="53">
        <v>0</v>
      </c>
      <c r="J29" s="53">
        <v>0.5</v>
      </c>
      <c r="K29" s="53">
        <v>1</v>
      </c>
      <c r="L29" s="60">
        <f t="shared" ref="L29" si="76">SUM(I29:I29)*G29</f>
        <v>0</v>
      </c>
      <c r="M29" s="60">
        <f t="shared" ref="M29" si="77">SUM(J29:J29)*G29</f>
        <v>8.5000000000000006E-2</v>
      </c>
      <c r="N29" s="60">
        <f t="shared" ref="N29" si="78">SUM(K29:K29)*G29</f>
        <v>0.17</v>
      </c>
      <c r="O29" s="66">
        <f t="shared" si="4"/>
        <v>0.17</v>
      </c>
      <c r="P29" s="394">
        <f>+L30+L32+L34+L36+L38+L40+L42</f>
        <v>0.26929999999999998</v>
      </c>
      <c r="Q29" s="394">
        <f t="shared" ref="Q29:R29" si="79">+M30+M32+M34+M36+M38+M40+M42</f>
        <v>0</v>
      </c>
      <c r="R29" s="394">
        <f t="shared" si="79"/>
        <v>0</v>
      </c>
      <c r="S29" s="394">
        <f>MAX(P29:R42)</f>
        <v>0.26929999999999998</v>
      </c>
      <c r="T29" s="212">
        <f>AVERAGE(S29:S54)</f>
        <v>0.27709999999999996</v>
      </c>
      <c r="U29" s="401" t="s">
        <v>63</v>
      </c>
      <c r="V29" s="244" t="str">
        <f>+IF(I30&gt;I29,"SUPERADA",IF(I30=I29,"EQUILIBRADA",IF(I30&lt;I29,"PARA MEJORAR")))</f>
        <v>EQUILIBRADA</v>
      </c>
      <c r="W29" s="245"/>
      <c r="X29" s="397"/>
    </row>
    <row r="30" spans="1:24">
      <c r="A30" s="469"/>
      <c r="B30" s="368"/>
      <c r="C30" s="390"/>
      <c r="D30" s="383"/>
      <c r="E30" s="376"/>
      <c r="F30" s="383"/>
      <c r="G30" s="384"/>
      <c r="H30" s="15" t="s">
        <v>132</v>
      </c>
      <c r="I30" s="54">
        <v>0</v>
      </c>
      <c r="J30" s="54">
        <v>0</v>
      </c>
      <c r="K30" s="54">
        <v>0</v>
      </c>
      <c r="L30" s="61">
        <f t="shared" ref="L30" si="80">SUM(I30:I30)*G29</f>
        <v>0</v>
      </c>
      <c r="M30" s="61">
        <f t="shared" ref="M30" si="81">SUM(J30:J30)*G29</f>
        <v>0</v>
      </c>
      <c r="N30" s="61">
        <f t="shared" ref="N30" si="82">SUM(K30:K30)*G29</f>
        <v>0</v>
      </c>
      <c r="O30" s="67">
        <f t="shared" si="4"/>
        <v>0</v>
      </c>
      <c r="P30" s="395"/>
      <c r="Q30" s="395"/>
      <c r="R30" s="395"/>
      <c r="S30" s="395"/>
      <c r="T30" s="213"/>
      <c r="U30" s="400"/>
      <c r="V30" s="200"/>
      <c r="W30" s="246"/>
      <c r="X30" s="398"/>
    </row>
    <row r="31" spans="1:24">
      <c r="A31" s="469"/>
      <c r="B31" s="368"/>
      <c r="C31" s="390"/>
      <c r="D31" s="383" t="s">
        <v>168</v>
      </c>
      <c r="E31" s="376">
        <v>15</v>
      </c>
      <c r="F31" s="383" t="s">
        <v>169</v>
      </c>
      <c r="G31" s="384">
        <v>0.17</v>
      </c>
      <c r="H31" s="16" t="s">
        <v>131</v>
      </c>
      <c r="I31" s="55">
        <v>0.2</v>
      </c>
      <c r="J31" s="55">
        <v>1</v>
      </c>
      <c r="K31" s="55">
        <v>1</v>
      </c>
      <c r="L31" s="62">
        <f t="shared" ref="L31" si="83">SUM(I31:I31)*G31</f>
        <v>3.4000000000000002E-2</v>
      </c>
      <c r="M31" s="62">
        <f t="shared" ref="M31" si="84">SUM(J31:J31)*G31</f>
        <v>0.17</v>
      </c>
      <c r="N31" s="62">
        <f t="shared" ref="N31" si="85">SUM(K31:K31)*G31</f>
        <v>0.17</v>
      </c>
      <c r="O31" s="68">
        <f t="shared" si="4"/>
        <v>0.17</v>
      </c>
      <c r="P31" s="395"/>
      <c r="Q31" s="395"/>
      <c r="R31" s="395"/>
      <c r="S31" s="395"/>
      <c r="T31" s="213"/>
      <c r="U31" s="400" t="s">
        <v>37</v>
      </c>
      <c r="V31" s="200" t="str">
        <f>+IF(I32&gt;I31,"SUPERADA",IF(I32=I31,"EQUILIBRADA",IF(I32&lt;I31,"PARA MEJORAR")))</f>
        <v>EQUILIBRADA</v>
      </c>
      <c r="W31" s="246"/>
      <c r="X31" s="398"/>
    </row>
    <row r="32" spans="1:24" ht="13.5" thickBot="1">
      <c r="A32" s="469"/>
      <c r="B32" s="368"/>
      <c r="C32" s="390"/>
      <c r="D32" s="383"/>
      <c r="E32" s="376"/>
      <c r="F32" s="383"/>
      <c r="G32" s="384"/>
      <c r="H32" s="15" t="s">
        <v>132</v>
      </c>
      <c r="I32" s="54">
        <v>0.2</v>
      </c>
      <c r="J32" s="54">
        <v>0</v>
      </c>
      <c r="K32" s="54">
        <v>0</v>
      </c>
      <c r="L32" s="61">
        <f t="shared" ref="L32" si="86">SUM(I32:I32)*G31</f>
        <v>3.4000000000000002E-2</v>
      </c>
      <c r="M32" s="61">
        <f t="shared" ref="M32" si="87">SUM(J32:J32)*G31</f>
        <v>0</v>
      </c>
      <c r="N32" s="61">
        <f t="shared" ref="N32" si="88">SUM(K32:K32)*G31</f>
        <v>0</v>
      </c>
      <c r="O32" s="67">
        <f t="shared" si="4"/>
        <v>3.4000000000000002E-2</v>
      </c>
      <c r="P32" s="395"/>
      <c r="Q32" s="395"/>
      <c r="R32" s="395"/>
      <c r="S32" s="395"/>
      <c r="T32" s="213"/>
      <c r="U32" s="400"/>
      <c r="V32" s="200"/>
      <c r="W32" s="246"/>
      <c r="X32" s="399"/>
    </row>
    <row r="33" spans="1:24">
      <c r="A33" s="469"/>
      <c r="B33" s="368"/>
      <c r="C33" s="390"/>
      <c r="D33" s="383" t="s">
        <v>170</v>
      </c>
      <c r="E33" s="376">
        <v>16</v>
      </c>
      <c r="F33" s="383" t="s">
        <v>171</v>
      </c>
      <c r="G33" s="387">
        <v>0.16</v>
      </c>
      <c r="H33" s="16" t="s">
        <v>131</v>
      </c>
      <c r="I33" s="55">
        <v>0.33</v>
      </c>
      <c r="J33" s="55">
        <v>0.66</v>
      </c>
      <c r="K33" s="55">
        <v>1</v>
      </c>
      <c r="L33" s="62">
        <f t="shared" ref="L33" si="89">SUM(I33:I33)*G33</f>
        <v>5.2800000000000007E-2</v>
      </c>
      <c r="M33" s="62">
        <f t="shared" ref="M33" si="90">SUM(J33:J33)*G33</f>
        <v>0.10560000000000001</v>
      </c>
      <c r="N33" s="62">
        <f t="shared" ref="N33" si="91">SUM(K33:K33)*G33</f>
        <v>0.16</v>
      </c>
      <c r="O33" s="68">
        <f t="shared" si="4"/>
        <v>0.16</v>
      </c>
      <c r="P33" s="395"/>
      <c r="Q33" s="395"/>
      <c r="R33" s="395"/>
      <c r="S33" s="395"/>
      <c r="T33" s="213"/>
      <c r="U33" s="385" t="s">
        <v>37</v>
      </c>
      <c r="V33" s="200" t="str">
        <f>+IF(I34&gt;I33,"SUPERADA",IF(I34=I33,"EQUILIBRADA",IF(I34&lt;I33,"PARA MEJORAR")))</f>
        <v>EQUILIBRADA</v>
      </c>
      <c r="W33" s="246"/>
      <c r="X33" s="397"/>
    </row>
    <row r="34" spans="1:24">
      <c r="A34" s="469"/>
      <c r="B34" s="368"/>
      <c r="C34" s="390"/>
      <c r="D34" s="383"/>
      <c r="E34" s="376"/>
      <c r="F34" s="383"/>
      <c r="G34" s="387"/>
      <c r="H34" s="15" t="s">
        <v>132</v>
      </c>
      <c r="I34" s="54">
        <v>0.33</v>
      </c>
      <c r="J34" s="54">
        <v>0</v>
      </c>
      <c r="K34" s="54">
        <v>0</v>
      </c>
      <c r="L34" s="61">
        <f t="shared" ref="L34" si="92">SUM(I34:I34)*G33</f>
        <v>5.2800000000000007E-2</v>
      </c>
      <c r="M34" s="61">
        <f t="shared" ref="M34" si="93">SUM(J34:J34)*G33</f>
        <v>0</v>
      </c>
      <c r="N34" s="61">
        <f t="shared" ref="N34" si="94">SUM(K34:K34)*G33</f>
        <v>0</v>
      </c>
      <c r="O34" s="67">
        <f t="shared" si="4"/>
        <v>5.2800000000000007E-2</v>
      </c>
      <c r="P34" s="395"/>
      <c r="Q34" s="395"/>
      <c r="R34" s="395"/>
      <c r="S34" s="395"/>
      <c r="T34" s="213"/>
      <c r="U34" s="385"/>
      <c r="V34" s="200"/>
      <c r="W34" s="246"/>
      <c r="X34" s="398"/>
    </row>
    <row r="35" spans="1:24">
      <c r="A35" s="469"/>
      <c r="B35" s="368"/>
      <c r="C35" s="390"/>
      <c r="D35" s="383" t="s">
        <v>172</v>
      </c>
      <c r="E35" s="376">
        <v>17</v>
      </c>
      <c r="F35" s="383" t="s">
        <v>173</v>
      </c>
      <c r="G35" s="387">
        <v>0.1</v>
      </c>
      <c r="H35" s="16" t="s">
        <v>131</v>
      </c>
      <c r="I35" s="55">
        <v>1</v>
      </c>
      <c r="J35" s="55">
        <v>1</v>
      </c>
      <c r="K35" s="55">
        <v>1</v>
      </c>
      <c r="L35" s="62">
        <f t="shared" ref="L35" si="95">SUM(I35:I35)*G35</f>
        <v>0.1</v>
      </c>
      <c r="M35" s="62">
        <f t="shared" ref="M35" si="96">SUM(J35:J35)*G35</f>
        <v>0.1</v>
      </c>
      <c r="N35" s="62">
        <f t="shared" ref="N35" si="97">SUM(K35:K35)*G35</f>
        <v>0.1</v>
      </c>
      <c r="O35" s="68">
        <f t="shared" si="4"/>
        <v>0.1</v>
      </c>
      <c r="P35" s="395"/>
      <c r="Q35" s="395"/>
      <c r="R35" s="395"/>
      <c r="S35" s="395"/>
      <c r="T35" s="213"/>
      <c r="U35" s="385" t="s">
        <v>33</v>
      </c>
      <c r="V35" s="200" t="str">
        <f>+IF(I36&gt;I35,"SUPERADA",IF(I36=I35,"EQUILIBRADA",IF(I36&lt;I35,"PARA MEJORAR")))</f>
        <v>EQUILIBRADA</v>
      </c>
      <c r="W35" s="246"/>
      <c r="X35" s="398"/>
    </row>
    <row r="36" spans="1:24">
      <c r="A36" s="469"/>
      <c r="B36" s="368"/>
      <c r="C36" s="390"/>
      <c r="D36" s="383"/>
      <c r="E36" s="376"/>
      <c r="F36" s="383"/>
      <c r="G36" s="387"/>
      <c r="H36" s="15" t="s">
        <v>132</v>
      </c>
      <c r="I36" s="54">
        <v>1</v>
      </c>
      <c r="J36" s="54">
        <v>0</v>
      </c>
      <c r="K36" s="54">
        <v>0</v>
      </c>
      <c r="L36" s="61">
        <f t="shared" ref="L36" si="98">SUM(I36:I36)*G35</f>
        <v>0.1</v>
      </c>
      <c r="M36" s="61">
        <f t="shared" ref="M36" si="99">SUM(J36:J36)*G35</f>
        <v>0</v>
      </c>
      <c r="N36" s="61">
        <f t="shared" ref="N36" si="100">SUM(K36:K36)*G35</f>
        <v>0</v>
      </c>
      <c r="O36" s="67">
        <f t="shared" si="4"/>
        <v>0.1</v>
      </c>
      <c r="P36" s="395"/>
      <c r="Q36" s="395"/>
      <c r="R36" s="395"/>
      <c r="S36" s="395"/>
      <c r="T36" s="213"/>
      <c r="U36" s="385"/>
      <c r="V36" s="200"/>
      <c r="W36" s="246"/>
      <c r="X36" s="398"/>
    </row>
    <row r="37" spans="1:24">
      <c r="A37" s="469"/>
      <c r="B37" s="368"/>
      <c r="C37" s="390"/>
      <c r="D37" s="383" t="s">
        <v>174</v>
      </c>
      <c r="E37" s="376">
        <v>18</v>
      </c>
      <c r="F37" s="383" t="s">
        <v>175</v>
      </c>
      <c r="G37" s="387">
        <v>0.15</v>
      </c>
      <c r="H37" s="16" t="s">
        <v>131</v>
      </c>
      <c r="I37" s="55">
        <v>0.33</v>
      </c>
      <c r="J37" s="55">
        <v>0.66</v>
      </c>
      <c r="K37" s="55">
        <v>1</v>
      </c>
      <c r="L37" s="62">
        <f t="shared" ref="L37" si="101">SUM(I37:I37)*G37</f>
        <v>4.9500000000000002E-2</v>
      </c>
      <c r="M37" s="62">
        <f t="shared" ref="M37" si="102">SUM(J37:J37)*G37</f>
        <v>9.9000000000000005E-2</v>
      </c>
      <c r="N37" s="62">
        <f t="shared" ref="N37" si="103">SUM(K37:K37)*G37</f>
        <v>0.15</v>
      </c>
      <c r="O37" s="68">
        <f t="shared" si="4"/>
        <v>0.15</v>
      </c>
      <c r="P37" s="395"/>
      <c r="Q37" s="395"/>
      <c r="R37" s="395"/>
      <c r="S37" s="395"/>
      <c r="T37" s="213"/>
      <c r="U37" s="385" t="s">
        <v>33</v>
      </c>
      <c r="V37" s="200" t="str">
        <f>+IF(I38&gt;I37,"SUPERADA",IF(I38=I37,"EQUILIBRADA",IF(I38&lt;I37,"PARA MEJORAR")))</f>
        <v>EQUILIBRADA</v>
      </c>
      <c r="W37" s="246"/>
      <c r="X37" s="398"/>
    </row>
    <row r="38" spans="1:24">
      <c r="A38" s="469"/>
      <c r="B38" s="368"/>
      <c r="C38" s="390"/>
      <c r="D38" s="383"/>
      <c r="E38" s="376"/>
      <c r="F38" s="383"/>
      <c r="G38" s="387"/>
      <c r="H38" s="15" t="s">
        <v>132</v>
      </c>
      <c r="I38" s="54">
        <v>0.33</v>
      </c>
      <c r="J38" s="54">
        <v>0</v>
      </c>
      <c r="K38" s="54">
        <v>0</v>
      </c>
      <c r="L38" s="61">
        <f t="shared" ref="L38" si="104">SUM(I38:I38)*G37</f>
        <v>4.9500000000000002E-2</v>
      </c>
      <c r="M38" s="61">
        <f t="shared" ref="M38" si="105">SUM(J38:J38)*G37</f>
        <v>0</v>
      </c>
      <c r="N38" s="61">
        <f t="shared" ref="N38" si="106">SUM(K38:K38)*G37</f>
        <v>0</v>
      </c>
      <c r="O38" s="67">
        <f t="shared" si="4"/>
        <v>4.9500000000000002E-2</v>
      </c>
      <c r="P38" s="395"/>
      <c r="Q38" s="395"/>
      <c r="R38" s="395"/>
      <c r="S38" s="395"/>
      <c r="T38" s="213"/>
      <c r="U38" s="385"/>
      <c r="V38" s="200"/>
      <c r="W38" s="246"/>
      <c r="X38" s="398"/>
    </row>
    <row r="39" spans="1:24">
      <c r="A39" s="469"/>
      <c r="B39" s="368"/>
      <c r="C39" s="390"/>
      <c r="D39" s="383" t="s">
        <v>176</v>
      </c>
      <c r="E39" s="376">
        <v>19</v>
      </c>
      <c r="F39" s="383" t="s">
        <v>177</v>
      </c>
      <c r="G39" s="387">
        <v>0.15</v>
      </c>
      <c r="H39" s="16" t="s">
        <v>131</v>
      </c>
      <c r="I39" s="55">
        <v>0</v>
      </c>
      <c r="J39" s="55">
        <v>0</v>
      </c>
      <c r="K39" s="55">
        <v>1</v>
      </c>
      <c r="L39" s="62">
        <f t="shared" ref="L39" si="107">SUM(I39:I39)*G39</f>
        <v>0</v>
      </c>
      <c r="M39" s="62">
        <f t="shared" ref="M39" si="108">SUM(J39:J39)*G39</f>
        <v>0</v>
      </c>
      <c r="N39" s="62">
        <f t="shared" ref="N39" si="109">SUM(K39:K39)*G39</f>
        <v>0.15</v>
      </c>
      <c r="O39" s="68">
        <f t="shared" si="4"/>
        <v>0.15</v>
      </c>
      <c r="P39" s="395"/>
      <c r="Q39" s="395"/>
      <c r="R39" s="395"/>
      <c r="S39" s="395"/>
      <c r="T39" s="213"/>
      <c r="U39" s="385" t="s">
        <v>33</v>
      </c>
      <c r="V39" s="200" t="str">
        <f>+IF(I40&gt;I39,"SUPERADA",IF(I40=I39,"EQUILIBRADA",IF(I40&lt;I39,"PARA MEJORAR")))</f>
        <v>EQUILIBRADA</v>
      </c>
      <c r="W39" s="246"/>
      <c r="X39" s="398"/>
    </row>
    <row r="40" spans="1:24" ht="13.5" thickBot="1">
      <c r="A40" s="469"/>
      <c r="B40" s="368"/>
      <c r="C40" s="390"/>
      <c r="D40" s="383"/>
      <c r="E40" s="376"/>
      <c r="F40" s="383"/>
      <c r="G40" s="387"/>
      <c r="H40" s="15" t="s">
        <v>132</v>
      </c>
      <c r="I40" s="54">
        <v>0</v>
      </c>
      <c r="J40" s="54">
        <v>0</v>
      </c>
      <c r="K40" s="54">
        <v>0</v>
      </c>
      <c r="L40" s="61">
        <f t="shared" ref="L40" si="110">SUM(I40:I40)*G39</f>
        <v>0</v>
      </c>
      <c r="M40" s="61">
        <f t="shared" ref="M40" si="111">SUM(J40:J40)*G39</f>
        <v>0</v>
      </c>
      <c r="N40" s="61">
        <f t="shared" ref="N40" si="112">SUM(K40:K40)*G39</f>
        <v>0</v>
      </c>
      <c r="O40" s="67">
        <f t="shared" si="4"/>
        <v>0</v>
      </c>
      <c r="P40" s="395"/>
      <c r="Q40" s="395"/>
      <c r="R40" s="395"/>
      <c r="S40" s="395"/>
      <c r="T40" s="213"/>
      <c r="U40" s="385"/>
      <c r="V40" s="200"/>
      <c r="W40" s="246"/>
      <c r="X40" s="399"/>
    </row>
    <row r="41" spans="1:24">
      <c r="A41" s="469"/>
      <c r="B41" s="368"/>
      <c r="C41" s="390"/>
      <c r="D41" s="383" t="s">
        <v>178</v>
      </c>
      <c r="E41" s="376">
        <v>20</v>
      </c>
      <c r="F41" s="383" t="s">
        <v>179</v>
      </c>
      <c r="G41" s="387">
        <v>0.1</v>
      </c>
      <c r="H41" s="16" t="s">
        <v>131</v>
      </c>
      <c r="I41" s="55">
        <v>0.33</v>
      </c>
      <c r="J41" s="55">
        <v>0.66</v>
      </c>
      <c r="K41" s="55">
        <v>1</v>
      </c>
      <c r="L41" s="62">
        <f t="shared" ref="L41" si="113">SUM(I41:I41)*G41</f>
        <v>3.3000000000000002E-2</v>
      </c>
      <c r="M41" s="62">
        <f t="shared" ref="M41" si="114">SUM(J41:J41)*G41</f>
        <v>6.6000000000000003E-2</v>
      </c>
      <c r="N41" s="62">
        <f t="shared" ref="N41" si="115">SUM(K41:K41)*G41</f>
        <v>0.1</v>
      </c>
      <c r="O41" s="68">
        <f t="shared" si="4"/>
        <v>0.1</v>
      </c>
      <c r="P41" s="395"/>
      <c r="Q41" s="395"/>
      <c r="R41" s="395"/>
      <c r="S41" s="395"/>
      <c r="T41" s="213"/>
      <c r="U41" s="385" t="s">
        <v>180</v>
      </c>
      <c r="V41" s="200" t="str">
        <f>+IF(I42&gt;I41,"SUPERADA",IF(I42=I41,"EQUILIBRADA",IF(I42&lt;I41,"PARA MEJORAR")))</f>
        <v>EQUILIBRADA</v>
      </c>
      <c r="W41" s="246"/>
      <c r="X41" s="362"/>
    </row>
    <row r="42" spans="1:24" ht="13.5" thickBot="1">
      <c r="A42" s="469"/>
      <c r="B42" s="368"/>
      <c r="C42" s="372"/>
      <c r="D42" s="374"/>
      <c r="E42" s="386"/>
      <c r="F42" s="374"/>
      <c r="G42" s="396"/>
      <c r="H42" s="17" t="s">
        <v>132</v>
      </c>
      <c r="I42" s="56">
        <v>0.33</v>
      </c>
      <c r="J42" s="56">
        <v>0</v>
      </c>
      <c r="K42" s="56">
        <v>0</v>
      </c>
      <c r="L42" s="63">
        <f t="shared" ref="L42" si="116">SUM(I42:I42)*G41</f>
        <v>3.3000000000000002E-2</v>
      </c>
      <c r="M42" s="63">
        <f t="shared" ref="M42" si="117">SUM(J42:J42)*G41</f>
        <v>0</v>
      </c>
      <c r="N42" s="63">
        <f t="shared" ref="N42" si="118">SUM(K42:K42)*G41</f>
        <v>0</v>
      </c>
      <c r="O42" s="69">
        <f t="shared" si="4"/>
        <v>3.3000000000000002E-2</v>
      </c>
      <c r="P42" s="380"/>
      <c r="Q42" s="380"/>
      <c r="R42" s="380"/>
      <c r="S42" s="380"/>
      <c r="T42" s="213"/>
      <c r="U42" s="385"/>
      <c r="V42" s="200"/>
      <c r="W42" s="246"/>
      <c r="X42" s="363"/>
    </row>
    <row r="43" spans="1:24">
      <c r="A43" s="469"/>
      <c r="B43" s="368"/>
      <c r="C43" s="389" t="s">
        <v>181</v>
      </c>
      <c r="D43" s="391" t="s">
        <v>182</v>
      </c>
      <c r="E43" s="392">
        <v>21</v>
      </c>
      <c r="F43" s="391" t="s">
        <v>183</v>
      </c>
      <c r="G43" s="393">
        <v>0.2</v>
      </c>
      <c r="H43" s="14" t="s">
        <v>131</v>
      </c>
      <c r="I43" s="94">
        <v>0.5</v>
      </c>
      <c r="J43" s="94">
        <v>1</v>
      </c>
      <c r="K43" s="53">
        <v>1</v>
      </c>
      <c r="L43" s="60">
        <f t="shared" ref="L43" si="119">SUM(I43:I43)*G43</f>
        <v>0.1</v>
      </c>
      <c r="M43" s="60">
        <f t="shared" ref="M43" si="120">SUM(J43:J43)*G43</f>
        <v>0.2</v>
      </c>
      <c r="N43" s="60">
        <f t="shared" ref="N43" si="121">SUM(K43:K43)*G43</f>
        <v>0.2</v>
      </c>
      <c r="O43" s="66">
        <f t="shared" si="4"/>
        <v>0.2</v>
      </c>
      <c r="P43" s="394">
        <f>+L48+L50+L52+L46+L44</f>
        <v>0.23200000000000001</v>
      </c>
      <c r="Q43" s="394">
        <f>+M48+M50+M52+M46+M44</f>
        <v>0</v>
      </c>
      <c r="R43" s="394">
        <f>+N48+N50+N52+N46+N44</f>
        <v>0</v>
      </c>
      <c r="S43" s="394">
        <f>MAX(P43:R52)</f>
        <v>0.23200000000000001</v>
      </c>
      <c r="T43" s="213"/>
      <c r="U43" s="381" t="s">
        <v>33</v>
      </c>
      <c r="V43" s="200" t="str">
        <f>+IF(I44&gt;I43,"SUPERADA",IF(I44=I43,"EQUILIBRADA",IF(I44&lt;I43,"PARA MEJORAR")))</f>
        <v>EQUILIBRADA</v>
      </c>
      <c r="W43" s="246"/>
      <c r="X43" s="363"/>
    </row>
    <row r="44" spans="1:24">
      <c r="A44" s="469"/>
      <c r="B44" s="368"/>
      <c r="C44" s="390"/>
      <c r="D44" s="383"/>
      <c r="E44" s="376"/>
      <c r="F44" s="383"/>
      <c r="G44" s="387"/>
      <c r="H44" s="15" t="s">
        <v>132</v>
      </c>
      <c r="I44" s="54">
        <v>0.5</v>
      </c>
      <c r="J44" s="54">
        <v>0</v>
      </c>
      <c r="K44" s="54">
        <v>0</v>
      </c>
      <c r="L44" s="61">
        <f t="shared" ref="L44" si="122">SUM(I44:I44)*G43</f>
        <v>0.1</v>
      </c>
      <c r="M44" s="61">
        <f t="shared" ref="M44" si="123">SUM(J44:J44)*G43</f>
        <v>0</v>
      </c>
      <c r="N44" s="61">
        <f t="shared" ref="N44" si="124">SUM(K44:K44)*G43</f>
        <v>0</v>
      </c>
      <c r="O44" s="67">
        <f t="shared" si="4"/>
        <v>0.1</v>
      </c>
      <c r="P44" s="395"/>
      <c r="Q44" s="395"/>
      <c r="R44" s="395"/>
      <c r="S44" s="395"/>
      <c r="T44" s="213"/>
      <c r="U44" s="381"/>
      <c r="V44" s="200"/>
      <c r="W44" s="246"/>
      <c r="X44" s="363"/>
    </row>
    <row r="45" spans="1:24">
      <c r="A45" s="469"/>
      <c r="B45" s="368"/>
      <c r="C45" s="390"/>
      <c r="D45" s="383" t="s">
        <v>184</v>
      </c>
      <c r="E45" s="376">
        <v>22</v>
      </c>
      <c r="F45" s="383" t="s">
        <v>185</v>
      </c>
      <c r="G45" s="387">
        <v>0.2</v>
      </c>
      <c r="H45" s="16" t="s">
        <v>131</v>
      </c>
      <c r="I45" s="55">
        <v>0</v>
      </c>
      <c r="J45" s="55">
        <v>0</v>
      </c>
      <c r="K45" s="55">
        <v>1</v>
      </c>
      <c r="L45" s="62">
        <f t="shared" ref="L45" si="125">SUM(I45:I45)*G45</f>
        <v>0</v>
      </c>
      <c r="M45" s="62">
        <f t="shared" ref="M45" si="126">SUM(J45:J45)*G45</f>
        <v>0</v>
      </c>
      <c r="N45" s="62">
        <f t="shared" ref="N45" si="127">SUM(K45:K45)*G45</f>
        <v>0.2</v>
      </c>
      <c r="O45" s="68">
        <f t="shared" si="4"/>
        <v>0.2</v>
      </c>
      <c r="P45" s="395"/>
      <c r="Q45" s="395"/>
      <c r="R45" s="395"/>
      <c r="S45" s="395"/>
      <c r="T45" s="213"/>
      <c r="U45" s="381" t="s">
        <v>33</v>
      </c>
      <c r="V45" s="200" t="str">
        <f>+IF(I46&gt;I45,"SUPERADA",IF(I46=I45,"EQUILIBRADA",IF(I46&lt;I45,"PARA MEJORAR")))</f>
        <v>EQUILIBRADA</v>
      </c>
      <c r="W45" s="246"/>
      <c r="X45" s="363"/>
    </row>
    <row r="46" spans="1:24" ht="13.5" thickBot="1">
      <c r="A46" s="469"/>
      <c r="B46" s="368"/>
      <c r="C46" s="390"/>
      <c r="D46" s="383"/>
      <c r="E46" s="376"/>
      <c r="F46" s="383"/>
      <c r="G46" s="387"/>
      <c r="H46" s="15" t="s">
        <v>132</v>
      </c>
      <c r="I46" s="54">
        <v>0</v>
      </c>
      <c r="J46" s="54">
        <v>0</v>
      </c>
      <c r="K46" s="54">
        <v>0</v>
      </c>
      <c r="L46" s="61">
        <f t="shared" ref="L46" si="128">SUM(I46:I46)*G45</f>
        <v>0</v>
      </c>
      <c r="M46" s="61">
        <f t="shared" ref="M46" si="129">SUM(J46:J46)*G45</f>
        <v>0</v>
      </c>
      <c r="N46" s="61">
        <f t="shared" ref="N46" si="130">SUM(K46:K46)*G45</f>
        <v>0</v>
      </c>
      <c r="O46" s="67">
        <f t="shared" si="4"/>
        <v>0</v>
      </c>
      <c r="P46" s="395"/>
      <c r="Q46" s="395"/>
      <c r="R46" s="395"/>
      <c r="S46" s="395"/>
      <c r="T46" s="213"/>
      <c r="U46" s="381"/>
      <c r="V46" s="200"/>
      <c r="W46" s="246"/>
      <c r="X46" s="388"/>
    </row>
    <row r="47" spans="1:24">
      <c r="A47" s="469"/>
      <c r="B47" s="368"/>
      <c r="C47" s="390"/>
      <c r="D47" s="383" t="s">
        <v>186</v>
      </c>
      <c r="E47" s="376">
        <v>23</v>
      </c>
      <c r="F47" s="383" t="s">
        <v>187</v>
      </c>
      <c r="G47" s="384">
        <v>0.2</v>
      </c>
      <c r="H47" s="16" t="s">
        <v>131</v>
      </c>
      <c r="I47" s="55">
        <v>0</v>
      </c>
      <c r="J47" s="55">
        <v>0.5</v>
      </c>
      <c r="K47" s="55">
        <v>1</v>
      </c>
      <c r="L47" s="62">
        <f t="shared" ref="L47" si="131">SUM(I47:I47)*G47</f>
        <v>0</v>
      </c>
      <c r="M47" s="62">
        <f t="shared" ref="M47" si="132">SUM(J47:J47)*G47</f>
        <v>0.1</v>
      </c>
      <c r="N47" s="62">
        <f t="shared" ref="N47" si="133">SUM(K47:K47)*G47</f>
        <v>0.2</v>
      </c>
      <c r="O47" s="68">
        <f t="shared" si="4"/>
        <v>0.2</v>
      </c>
      <c r="P47" s="395"/>
      <c r="Q47" s="395"/>
      <c r="R47" s="395"/>
      <c r="S47" s="395"/>
      <c r="T47" s="213"/>
      <c r="U47" s="385" t="s">
        <v>82</v>
      </c>
      <c r="V47" s="200" t="str">
        <f>+IF(I48&gt;I47,"SUPERADA",IF(I48=I47,"EQUILIBRADA",IF(I48&lt;I47,"PARA MEJORAR")))</f>
        <v>EQUILIBRADA</v>
      </c>
      <c r="W47" s="246"/>
      <c r="X47" s="362"/>
    </row>
    <row r="48" spans="1:24">
      <c r="A48" s="469"/>
      <c r="B48" s="368"/>
      <c r="C48" s="390"/>
      <c r="D48" s="383"/>
      <c r="E48" s="376"/>
      <c r="F48" s="383"/>
      <c r="G48" s="384"/>
      <c r="H48" s="15" t="s">
        <v>132</v>
      </c>
      <c r="I48" s="54">
        <v>0</v>
      </c>
      <c r="J48" s="54">
        <v>0</v>
      </c>
      <c r="K48" s="54">
        <v>0</v>
      </c>
      <c r="L48" s="61">
        <f t="shared" ref="L48" si="134">SUM(I48:I48)*G47</f>
        <v>0</v>
      </c>
      <c r="M48" s="61">
        <f t="shared" ref="M48" si="135">SUM(J48:J48)*G47</f>
        <v>0</v>
      </c>
      <c r="N48" s="61">
        <f t="shared" ref="N48" si="136">SUM(K48:K48)*G47</f>
        <v>0</v>
      </c>
      <c r="O48" s="67">
        <f t="shared" si="4"/>
        <v>0</v>
      </c>
      <c r="P48" s="395"/>
      <c r="Q48" s="395"/>
      <c r="R48" s="395"/>
      <c r="S48" s="395"/>
      <c r="T48" s="213"/>
      <c r="U48" s="385"/>
      <c r="V48" s="200"/>
      <c r="W48" s="246"/>
      <c r="X48" s="363"/>
    </row>
    <row r="49" spans="1:24">
      <c r="A49" s="469"/>
      <c r="B49" s="368"/>
      <c r="C49" s="390"/>
      <c r="D49" s="383" t="s">
        <v>188</v>
      </c>
      <c r="E49" s="376">
        <v>24</v>
      </c>
      <c r="F49" s="383" t="s">
        <v>189</v>
      </c>
      <c r="G49" s="384">
        <v>0.2</v>
      </c>
      <c r="H49" s="16" t="s">
        <v>131</v>
      </c>
      <c r="I49" s="55">
        <v>0.33</v>
      </c>
      <c r="J49" s="55">
        <v>0.66</v>
      </c>
      <c r="K49" s="55">
        <v>1</v>
      </c>
      <c r="L49" s="62">
        <f t="shared" ref="L49" si="137">SUM(I49:I49)*G49</f>
        <v>6.6000000000000003E-2</v>
      </c>
      <c r="M49" s="62">
        <f t="shared" ref="M49" si="138">SUM(J49:J49)*G49</f>
        <v>0.13200000000000001</v>
      </c>
      <c r="N49" s="62">
        <f t="shared" ref="N49" si="139">SUM(K49:K49)*G49</f>
        <v>0.2</v>
      </c>
      <c r="O49" s="68">
        <f t="shared" si="4"/>
        <v>0.2</v>
      </c>
      <c r="P49" s="395"/>
      <c r="Q49" s="395"/>
      <c r="R49" s="395"/>
      <c r="S49" s="395"/>
      <c r="T49" s="213"/>
      <c r="U49" s="385" t="s">
        <v>33</v>
      </c>
      <c r="V49" s="200" t="str">
        <f>+IF(I50&gt;I49,"SUPERADA",IF(I50=I49,"EQUILIBRADA",IF(I50&lt;I49,"PARA MEJORAR")))</f>
        <v>EQUILIBRADA</v>
      </c>
      <c r="W49" s="246"/>
      <c r="X49" s="363"/>
    </row>
    <row r="50" spans="1:24">
      <c r="A50" s="469"/>
      <c r="B50" s="368"/>
      <c r="C50" s="390"/>
      <c r="D50" s="383"/>
      <c r="E50" s="376"/>
      <c r="F50" s="383"/>
      <c r="G50" s="384"/>
      <c r="H50" s="15" t="s">
        <v>132</v>
      </c>
      <c r="I50" s="54">
        <v>0.33</v>
      </c>
      <c r="J50" s="54">
        <v>0</v>
      </c>
      <c r="K50" s="54">
        <v>0</v>
      </c>
      <c r="L50" s="61">
        <f t="shared" ref="L50" si="140">SUM(I50:I50)*G49</f>
        <v>6.6000000000000003E-2</v>
      </c>
      <c r="M50" s="61">
        <f t="shared" ref="M50" si="141">SUM(J50:J50)*G49</f>
        <v>0</v>
      </c>
      <c r="N50" s="61">
        <f t="shared" ref="N50" si="142">SUM(K50:K50)*G49</f>
        <v>0</v>
      </c>
      <c r="O50" s="67">
        <f t="shared" si="4"/>
        <v>6.6000000000000003E-2</v>
      </c>
      <c r="P50" s="395"/>
      <c r="Q50" s="395"/>
      <c r="R50" s="395"/>
      <c r="S50" s="395"/>
      <c r="T50" s="213"/>
      <c r="U50" s="385"/>
      <c r="V50" s="200"/>
      <c r="W50" s="246"/>
      <c r="X50" s="363"/>
    </row>
    <row r="51" spans="1:24">
      <c r="A51" s="469"/>
      <c r="B51" s="368"/>
      <c r="C51" s="390"/>
      <c r="D51" s="383" t="s">
        <v>190</v>
      </c>
      <c r="E51" s="376">
        <v>25</v>
      </c>
      <c r="F51" s="383" t="s">
        <v>191</v>
      </c>
      <c r="G51" s="384">
        <v>0.2</v>
      </c>
      <c r="H51" s="16" t="s">
        <v>131</v>
      </c>
      <c r="I51" s="55">
        <v>0.33</v>
      </c>
      <c r="J51" s="55">
        <v>0.66</v>
      </c>
      <c r="K51" s="55">
        <v>1</v>
      </c>
      <c r="L51" s="62">
        <f t="shared" ref="L51" si="143">SUM(I51:I51)*G51</f>
        <v>6.6000000000000003E-2</v>
      </c>
      <c r="M51" s="62">
        <f t="shared" ref="M51" si="144">SUM(J51:J51)*G51</f>
        <v>0.13200000000000001</v>
      </c>
      <c r="N51" s="62">
        <f t="shared" ref="N51" si="145">SUM(K51:K51)*G51</f>
        <v>0.2</v>
      </c>
      <c r="O51" s="68">
        <f t="shared" si="4"/>
        <v>0.2</v>
      </c>
      <c r="P51" s="395"/>
      <c r="Q51" s="395"/>
      <c r="R51" s="395"/>
      <c r="S51" s="395"/>
      <c r="T51" s="213"/>
      <c r="U51" s="385" t="s">
        <v>192</v>
      </c>
      <c r="V51" s="200" t="str">
        <f>+IF(I52&gt;I51,"SUPERADA",IF(I52=I51,"EQUILIBRADA",IF(I52&lt;I51,"PARA MEJORAR")))</f>
        <v>EQUILIBRADA</v>
      </c>
      <c r="W51" s="246"/>
      <c r="X51" s="363"/>
    </row>
    <row r="52" spans="1:24" ht="13.5" thickBot="1">
      <c r="A52" s="469"/>
      <c r="B52" s="368"/>
      <c r="C52" s="372"/>
      <c r="D52" s="374"/>
      <c r="E52" s="386"/>
      <c r="F52" s="374"/>
      <c r="G52" s="378"/>
      <c r="H52" s="17" t="s">
        <v>132</v>
      </c>
      <c r="I52" s="56">
        <v>0.33</v>
      </c>
      <c r="J52" s="56">
        <v>0</v>
      </c>
      <c r="K52" s="56">
        <v>0</v>
      </c>
      <c r="L52" s="63">
        <f t="shared" ref="L52" si="146">SUM(I52:I52)*G51</f>
        <v>6.6000000000000003E-2</v>
      </c>
      <c r="M52" s="63">
        <f t="shared" ref="M52" si="147">SUM(J52:J52)*G51</f>
        <v>0</v>
      </c>
      <c r="N52" s="63">
        <f t="shared" ref="N52" si="148">SUM(K52:K52)*G51</f>
        <v>0</v>
      </c>
      <c r="O52" s="69">
        <f t="shared" si="4"/>
        <v>6.6000000000000003E-2</v>
      </c>
      <c r="P52" s="380"/>
      <c r="Q52" s="380"/>
      <c r="R52" s="380"/>
      <c r="S52" s="380"/>
      <c r="T52" s="213"/>
      <c r="U52" s="385"/>
      <c r="V52" s="200"/>
      <c r="W52" s="246"/>
      <c r="X52" s="363"/>
    </row>
    <row r="53" spans="1:24">
      <c r="A53" s="469"/>
      <c r="B53" s="368"/>
      <c r="C53" s="371" t="s">
        <v>193</v>
      </c>
      <c r="D53" s="373" t="s">
        <v>194</v>
      </c>
      <c r="E53" s="375">
        <v>26</v>
      </c>
      <c r="F53" s="373" t="s">
        <v>195</v>
      </c>
      <c r="G53" s="377">
        <v>1</v>
      </c>
      <c r="H53" s="18" t="s">
        <v>131</v>
      </c>
      <c r="I53" s="59">
        <v>0.33</v>
      </c>
      <c r="J53" s="59">
        <v>0.66</v>
      </c>
      <c r="K53" s="59">
        <v>1</v>
      </c>
      <c r="L53" s="65">
        <f t="shared" ref="L53" si="149">SUM(I53:I53)*G53</f>
        <v>0.33</v>
      </c>
      <c r="M53" s="65">
        <f t="shared" ref="M53" si="150">SUM(J53:J53)*G53</f>
        <v>0.66</v>
      </c>
      <c r="N53" s="65">
        <f t="shared" ref="N53" si="151">SUM(K53:K53)*G53</f>
        <v>1</v>
      </c>
      <c r="O53" s="71">
        <f t="shared" si="4"/>
        <v>1</v>
      </c>
      <c r="P53" s="379">
        <f>+L54</f>
        <v>0.33</v>
      </c>
      <c r="Q53" s="379">
        <f t="shared" ref="Q53:R53" si="152">+M54</f>
        <v>0</v>
      </c>
      <c r="R53" s="379">
        <f t="shared" si="152"/>
        <v>0</v>
      </c>
      <c r="S53" s="379">
        <f>MAX(P53:R54)</f>
        <v>0.33</v>
      </c>
      <c r="T53" s="213"/>
      <c r="U53" s="381" t="s">
        <v>43</v>
      </c>
      <c r="V53" s="200" t="str">
        <f>+IF(I54&gt;I53,"SUPERADA",IF(I54=I53,"EQUILIBRADA",IF(I54&lt;I53,"PARA MEJORAR")))</f>
        <v>EQUILIBRADA</v>
      </c>
      <c r="W53" s="246"/>
      <c r="X53" s="362"/>
    </row>
    <row r="54" spans="1:24" ht="13.5" thickBot="1">
      <c r="A54" s="469"/>
      <c r="B54" s="369"/>
      <c r="C54" s="372"/>
      <c r="D54" s="374"/>
      <c r="E54" s="376"/>
      <c r="F54" s="374"/>
      <c r="G54" s="378"/>
      <c r="H54" s="17" t="s">
        <v>132</v>
      </c>
      <c r="I54" s="56">
        <v>0.33</v>
      </c>
      <c r="J54" s="56">
        <v>0</v>
      </c>
      <c r="K54" s="56">
        <v>0</v>
      </c>
      <c r="L54" s="63">
        <f t="shared" ref="L54" si="153">SUM(I54:I54)*G53</f>
        <v>0.33</v>
      </c>
      <c r="M54" s="63">
        <f t="shared" ref="M54" si="154">SUM(J54:J54)*G53</f>
        <v>0</v>
      </c>
      <c r="N54" s="63">
        <f t="shared" ref="N54" si="155">SUM(K54:K54)*G53</f>
        <v>0</v>
      </c>
      <c r="O54" s="69">
        <f t="shared" si="4"/>
        <v>0.33</v>
      </c>
      <c r="P54" s="380"/>
      <c r="Q54" s="380"/>
      <c r="R54" s="380"/>
      <c r="S54" s="380"/>
      <c r="T54" s="313"/>
      <c r="U54" s="382"/>
      <c r="V54" s="201"/>
      <c r="W54" s="247"/>
      <c r="X54" s="363"/>
    </row>
    <row r="55" spans="1:24">
      <c r="A55" s="469"/>
      <c r="B55" s="364" t="s">
        <v>196</v>
      </c>
      <c r="C55" s="349" t="s">
        <v>197</v>
      </c>
      <c r="D55" s="351" t="s">
        <v>198</v>
      </c>
      <c r="E55" s="352">
        <v>27</v>
      </c>
      <c r="F55" s="353" t="s">
        <v>199</v>
      </c>
      <c r="G55" s="354">
        <v>0.33</v>
      </c>
      <c r="H55" s="14" t="s">
        <v>131</v>
      </c>
      <c r="I55" s="53">
        <v>0</v>
      </c>
      <c r="J55" s="53">
        <v>0.5</v>
      </c>
      <c r="K55" s="53">
        <v>1</v>
      </c>
      <c r="L55" s="60">
        <f t="shared" ref="L55" si="156">SUM(I55:I55)*G55</f>
        <v>0</v>
      </c>
      <c r="M55" s="60">
        <f t="shared" ref="M55" si="157">SUM(J55:J55)*G55</f>
        <v>0.16500000000000001</v>
      </c>
      <c r="N55" s="60">
        <f t="shared" ref="N55" si="158">SUM(K55:K55)*G55</f>
        <v>0.33</v>
      </c>
      <c r="O55" s="66">
        <f t="shared" si="4"/>
        <v>0.33</v>
      </c>
      <c r="P55" s="345">
        <f>+L56+L58+L60</f>
        <v>0.22110000000000002</v>
      </c>
      <c r="Q55" s="345">
        <f t="shared" ref="Q55:R55" si="159">+M56+M58+M60</f>
        <v>0</v>
      </c>
      <c r="R55" s="345">
        <f t="shared" si="159"/>
        <v>0</v>
      </c>
      <c r="S55" s="345">
        <f>MAX(P55:R60)</f>
        <v>0.22110000000000002</v>
      </c>
      <c r="T55" s="357">
        <f>AVERAGE(S55:S80)</f>
        <v>0.17857500000000001</v>
      </c>
      <c r="U55" s="360" t="s">
        <v>180</v>
      </c>
      <c r="V55" s="244" t="str">
        <f>+IF(I56&gt;I55,"SUPERADA",IF(I56=I55,"EQUILIBRADA",IF(I56&lt;I55,"PARA MEJORAR")))</f>
        <v>EQUILIBRADA</v>
      </c>
      <c r="W55" s="333" t="e">
        <f>AVERAGE(#REF!)</f>
        <v>#REF!</v>
      </c>
      <c r="X55" s="322"/>
    </row>
    <row r="56" spans="1:24">
      <c r="A56" s="469"/>
      <c r="B56" s="365"/>
      <c r="C56" s="350"/>
      <c r="D56" s="337"/>
      <c r="E56" s="343"/>
      <c r="F56" s="339"/>
      <c r="G56" s="340"/>
      <c r="H56" s="15" t="s">
        <v>132</v>
      </c>
      <c r="I56" s="54">
        <v>0</v>
      </c>
      <c r="J56" s="54">
        <v>0</v>
      </c>
      <c r="K56" s="54">
        <v>0</v>
      </c>
      <c r="L56" s="61">
        <f t="shared" ref="L56" si="160">SUM(I56:I56)*G55</f>
        <v>0</v>
      </c>
      <c r="M56" s="61">
        <f t="shared" ref="M56" si="161">SUM(J56:J56)*G55</f>
        <v>0</v>
      </c>
      <c r="N56" s="61">
        <f t="shared" ref="N56" si="162">SUM(K56:K56)*G55</f>
        <v>0</v>
      </c>
      <c r="O56" s="67">
        <f t="shared" si="4"/>
        <v>0</v>
      </c>
      <c r="P56" s="346"/>
      <c r="Q56" s="346"/>
      <c r="R56" s="346"/>
      <c r="S56" s="346"/>
      <c r="T56" s="358"/>
      <c r="U56" s="341"/>
      <c r="V56" s="200"/>
      <c r="W56" s="334"/>
      <c r="X56" s="322"/>
    </row>
    <row r="57" spans="1:24">
      <c r="A57" s="469"/>
      <c r="B57" s="365"/>
      <c r="C57" s="350"/>
      <c r="D57" s="337" t="s">
        <v>200</v>
      </c>
      <c r="E57" s="338">
        <v>28</v>
      </c>
      <c r="F57" s="339" t="s">
        <v>201</v>
      </c>
      <c r="G57" s="340">
        <v>0.33</v>
      </c>
      <c r="H57" s="16" t="s">
        <v>131</v>
      </c>
      <c r="I57" s="55">
        <v>0.33</v>
      </c>
      <c r="J57" s="55">
        <v>0.66</v>
      </c>
      <c r="K57" s="55">
        <v>1</v>
      </c>
      <c r="L57" s="62">
        <f t="shared" ref="L57" si="163">SUM(I57:I57)*G57</f>
        <v>0.10890000000000001</v>
      </c>
      <c r="M57" s="62">
        <f t="shared" ref="M57" si="164">SUM(J57:J57)*G57</f>
        <v>0.21780000000000002</v>
      </c>
      <c r="N57" s="62">
        <f t="shared" ref="N57" si="165">SUM(K57:K57)*G57</f>
        <v>0.33</v>
      </c>
      <c r="O57" s="68">
        <f t="shared" si="4"/>
        <v>0.33</v>
      </c>
      <c r="P57" s="346"/>
      <c r="Q57" s="346"/>
      <c r="R57" s="346"/>
      <c r="S57" s="346"/>
      <c r="T57" s="358"/>
      <c r="U57" s="341" t="s">
        <v>50</v>
      </c>
      <c r="V57" s="200" t="str">
        <f>+IF(I58&gt;I57,"SUPERADA",IF(I58=I57,"EQUILIBRADA",IF(I58&lt;I57,"PARA MEJORAR")))</f>
        <v>EQUILIBRADA</v>
      </c>
      <c r="W57" s="334"/>
      <c r="X57" s="322"/>
    </row>
    <row r="58" spans="1:24">
      <c r="A58" s="469"/>
      <c r="B58" s="365"/>
      <c r="C58" s="350"/>
      <c r="D58" s="337"/>
      <c r="E58" s="338"/>
      <c r="F58" s="339"/>
      <c r="G58" s="340"/>
      <c r="H58" s="15" t="s">
        <v>132</v>
      </c>
      <c r="I58" s="54">
        <v>0.33</v>
      </c>
      <c r="J58" s="54">
        <v>0</v>
      </c>
      <c r="K58" s="54">
        <v>0</v>
      </c>
      <c r="L58" s="61">
        <f t="shared" ref="L58" si="166">SUM(I58:I58)*G57</f>
        <v>0.10890000000000001</v>
      </c>
      <c r="M58" s="61">
        <f t="shared" ref="M58" si="167">SUM(J58:J58)*G57</f>
        <v>0</v>
      </c>
      <c r="N58" s="61">
        <f t="shared" ref="N58" si="168">SUM(K58:K58)*G57</f>
        <v>0</v>
      </c>
      <c r="O58" s="67">
        <f t="shared" si="4"/>
        <v>0.10890000000000001</v>
      </c>
      <c r="P58" s="346"/>
      <c r="Q58" s="346"/>
      <c r="R58" s="346"/>
      <c r="S58" s="346"/>
      <c r="T58" s="358"/>
      <c r="U58" s="341"/>
      <c r="V58" s="200"/>
      <c r="W58" s="334"/>
      <c r="X58" s="322"/>
    </row>
    <row r="59" spans="1:24">
      <c r="A59" s="469"/>
      <c r="B59" s="365"/>
      <c r="C59" s="350"/>
      <c r="D59" s="337" t="s">
        <v>202</v>
      </c>
      <c r="E59" s="343">
        <v>29</v>
      </c>
      <c r="F59" s="339" t="s">
        <v>203</v>
      </c>
      <c r="G59" s="340">
        <v>0.34</v>
      </c>
      <c r="H59" s="16" t="s">
        <v>131</v>
      </c>
      <c r="I59" s="55">
        <v>0.33</v>
      </c>
      <c r="J59" s="55">
        <v>0.66</v>
      </c>
      <c r="K59" s="55">
        <v>1</v>
      </c>
      <c r="L59" s="62">
        <f t="shared" ref="L59" si="169">SUM(I59:I59)*G59</f>
        <v>0.11220000000000001</v>
      </c>
      <c r="M59" s="62">
        <f t="shared" ref="M59" si="170">SUM(J59:J59)*G59</f>
        <v>0.22440000000000002</v>
      </c>
      <c r="N59" s="62">
        <f t="shared" ref="N59" si="171">SUM(K59:K59)*G59</f>
        <v>0.34</v>
      </c>
      <c r="O59" s="68">
        <f t="shared" si="4"/>
        <v>0.34</v>
      </c>
      <c r="P59" s="346"/>
      <c r="Q59" s="346"/>
      <c r="R59" s="346"/>
      <c r="S59" s="346"/>
      <c r="T59" s="358"/>
      <c r="U59" s="341" t="s">
        <v>56</v>
      </c>
      <c r="V59" s="200" t="str">
        <f>+IF(I60&gt;I59,"SUPERADA",IF(I60=I59,"EQUILIBRADA",IF(I60&lt;I59,"PARA MEJORAR")))</f>
        <v>EQUILIBRADA</v>
      </c>
      <c r="W59" s="334"/>
      <c r="X59" s="322"/>
    </row>
    <row r="60" spans="1:24" ht="13.5" thickBot="1">
      <c r="A60" s="469"/>
      <c r="B60" s="365"/>
      <c r="C60" s="324"/>
      <c r="D60" s="342"/>
      <c r="E60" s="344"/>
      <c r="F60" s="356"/>
      <c r="G60" s="332"/>
      <c r="H60" s="17" t="s">
        <v>132</v>
      </c>
      <c r="I60" s="56">
        <v>0.33</v>
      </c>
      <c r="J60" s="56">
        <v>0</v>
      </c>
      <c r="K60" s="56">
        <v>0</v>
      </c>
      <c r="L60" s="63">
        <f t="shared" ref="L60" si="172">SUM(I60:I60)*G59</f>
        <v>0.11220000000000001</v>
      </c>
      <c r="M60" s="63">
        <f t="shared" ref="M60" si="173">SUM(J60:J60)*G59</f>
        <v>0</v>
      </c>
      <c r="N60" s="63">
        <f t="shared" ref="N60" si="174">SUM(K60:K60)*G59</f>
        <v>0</v>
      </c>
      <c r="O60" s="69">
        <f t="shared" si="4"/>
        <v>0.11220000000000001</v>
      </c>
      <c r="P60" s="318"/>
      <c r="Q60" s="318"/>
      <c r="R60" s="318"/>
      <c r="S60" s="318"/>
      <c r="T60" s="358"/>
      <c r="U60" s="341"/>
      <c r="V60" s="200"/>
      <c r="W60" s="334"/>
      <c r="X60" s="322"/>
    </row>
    <row r="61" spans="1:24">
      <c r="A61" s="469"/>
      <c r="B61" s="365"/>
      <c r="C61" s="349" t="s">
        <v>204</v>
      </c>
      <c r="D61" s="351" t="s">
        <v>205</v>
      </c>
      <c r="E61" s="370">
        <v>30</v>
      </c>
      <c r="F61" s="353" t="s">
        <v>206</v>
      </c>
      <c r="G61" s="354">
        <v>0.17</v>
      </c>
      <c r="H61" s="14" t="s">
        <v>131</v>
      </c>
      <c r="I61" s="53">
        <v>0.33</v>
      </c>
      <c r="J61" s="53">
        <v>0.66</v>
      </c>
      <c r="K61" s="53">
        <v>1</v>
      </c>
      <c r="L61" s="60">
        <f t="shared" ref="L61" si="175">SUM(I61:I61)*G61</f>
        <v>5.6100000000000004E-2</v>
      </c>
      <c r="M61" s="60">
        <f t="shared" ref="M61" si="176">SUM(J61:J61)*G61</f>
        <v>0.11220000000000001</v>
      </c>
      <c r="N61" s="60">
        <f t="shared" ref="N61" si="177">SUM(K61:K61)*G61</f>
        <v>0.17</v>
      </c>
      <c r="O61" s="66">
        <f t="shared" si="4"/>
        <v>0.17</v>
      </c>
      <c r="P61" s="345">
        <f>+L72+L70+L68+L66+L64+L62</f>
        <v>0.22440000000000002</v>
      </c>
      <c r="Q61" s="345">
        <f t="shared" ref="Q61:R61" si="178">+M72+M70+M68+M66+M64+M62</f>
        <v>0</v>
      </c>
      <c r="R61" s="345">
        <f t="shared" si="178"/>
        <v>0</v>
      </c>
      <c r="S61" s="345">
        <f>MAX(P61:R72)</f>
        <v>0.22440000000000002</v>
      </c>
      <c r="T61" s="358"/>
      <c r="U61" s="341" t="s">
        <v>180</v>
      </c>
      <c r="V61" s="200" t="str">
        <f>+IF(I62&gt;I61,"SUPERADA",IF(I62=I61,"EQUILIBRADA",IF(I62&lt;I61,"PARA MEJORAR")))</f>
        <v>EQUILIBRADA</v>
      </c>
      <c r="W61" s="334"/>
      <c r="X61" s="322"/>
    </row>
    <row r="62" spans="1:24" ht="13.5" thickBot="1">
      <c r="A62" s="469"/>
      <c r="B62" s="365"/>
      <c r="C62" s="350"/>
      <c r="D62" s="337"/>
      <c r="E62" s="338"/>
      <c r="F62" s="339"/>
      <c r="G62" s="340"/>
      <c r="H62" s="15" t="s">
        <v>132</v>
      </c>
      <c r="I62" s="54">
        <v>0.33</v>
      </c>
      <c r="J62" s="54">
        <v>0</v>
      </c>
      <c r="K62" s="54">
        <v>0</v>
      </c>
      <c r="L62" s="61">
        <f t="shared" ref="L62" si="179">SUM(I62:I62)*G61</f>
        <v>5.6100000000000004E-2</v>
      </c>
      <c r="M62" s="61">
        <f t="shared" ref="M62" si="180">SUM(J62:J62)*G61</f>
        <v>0</v>
      </c>
      <c r="N62" s="61">
        <f t="shared" ref="N62" si="181">SUM(K62:K62)*G61</f>
        <v>0</v>
      </c>
      <c r="O62" s="67">
        <f t="shared" si="4"/>
        <v>5.6100000000000004E-2</v>
      </c>
      <c r="P62" s="346"/>
      <c r="Q62" s="346"/>
      <c r="R62" s="346"/>
      <c r="S62" s="346"/>
      <c r="T62" s="358"/>
      <c r="U62" s="341"/>
      <c r="V62" s="200"/>
      <c r="W62" s="334"/>
      <c r="X62" s="336"/>
    </row>
    <row r="63" spans="1:24">
      <c r="A63" s="469"/>
      <c r="B63" s="365"/>
      <c r="C63" s="350"/>
      <c r="D63" s="337" t="s">
        <v>207</v>
      </c>
      <c r="E63" s="343">
        <v>31</v>
      </c>
      <c r="F63" s="339" t="s">
        <v>208</v>
      </c>
      <c r="G63" s="340">
        <v>0.17</v>
      </c>
      <c r="H63" s="16" t="s">
        <v>131</v>
      </c>
      <c r="I63" s="55">
        <v>0.33</v>
      </c>
      <c r="J63" s="55">
        <v>0.66</v>
      </c>
      <c r="K63" s="55">
        <v>1</v>
      </c>
      <c r="L63" s="62">
        <f t="shared" ref="L63" si="182">SUM(I63:I63)*G63</f>
        <v>5.6100000000000004E-2</v>
      </c>
      <c r="M63" s="62">
        <f t="shared" ref="M63" si="183">SUM(J63:J63)*G63</f>
        <v>0.11220000000000001</v>
      </c>
      <c r="N63" s="62">
        <f t="shared" ref="N63" si="184">SUM(K63:K63)*G63</f>
        <v>0.17</v>
      </c>
      <c r="O63" s="68">
        <f t="shared" si="4"/>
        <v>0.17</v>
      </c>
      <c r="P63" s="346"/>
      <c r="Q63" s="346"/>
      <c r="R63" s="346"/>
      <c r="S63" s="346"/>
      <c r="T63" s="358"/>
      <c r="U63" s="341" t="s">
        <v>180</v>
      </c>
      <c r="V63" s="200" t="str">
        <f>+IF(I64&gt;I63,"SUPERADA",IF(I64=I63,"EQUILIBRADA",IF(I64&lt;I63,"PARA MEJORAR")))</f>
        <v>EQUILIBRADA</v>
      </c>
      <c r="W63" s="334"/>
      <c r="X63" s="321"/>
    </row>
    <row r="64" spans="1:24">
      <c r="A64" s="469"/>
      <c r="B64" s="365"/>
      <c r="C64" s="350"/>
      <c r="D64" s="337"/>
      <c r="E64" s="343"/>
      <c r="F64" s="339"/>
      <c r="G64" s="340"/>
      <c r="H64" s="15" t="s">
        <v>132</v>
      </c>
      <c r="I64" s="54">
        <v>0.33</v>
      </c>
      <c r="J64" s="54">
        <v>0</v>
      </c>
      <c r="K64" s="54">
        <v>0</v>
      </c>
      <c r="L64" s="61">
        <f t="shared" ref="L64" si="185">SUM(I64:I64)*G63</f>
        <v>5.6100000000000004E-2</v>
      </c>
      <c r="M64" s="61">
        <f t="shared" ref="M64" si="186">SUM(J64:J64)*G63</f>
        <v>0</v>
      </c>
      <c r="N64" s="61">
        <f t="shared" ref="N64" si="187">SUM(K64:K64)*G63</f>
        <v>0</v>
      </c>
      <c r="O64" s="67">
        <f>MAX(L64:N64)</f>
        <v>5.6100000000000004E-2</v>
      </c>
      <c r="P64" s="346"/>
      <c r="Q64" s="346"/>
      <c r="R64" s="346"/>
      <c r="S64" s="346"/>
      <c r="T64" s="358"/>
      <c r="U64" s="341"/>
      <c r="V64" s="200"/>
      <c r="W64" s="334"/>
      <c r="X64" s="322"/>
    </row>
    <row r="65" spans="1:24">
      <c r="A65" s="469"/>
      <c r="B65" s="365"/>
      <c r="C65" s="350"/>
      <c r="D65" s="337" t="s">
        <v>209</v>
      </c>
      <c r="E65" s="343">
        <v>32</v>
      </c>
      <c r="F65" s="339" t="s">
        <v>210</v>
      </c>
      <c r="G65" s="340">
        <v>0.17</v>
      </c>
      <c r="H65" s="16" t="s">
        <v>131</v>
      </c>
      <c r="I65" s="55">
        <v>0.33</v>
      </c>
      <c r="J65" s="55">
        <v>0.66</v>
      </c>
      <c r="K65" s="55">
        <v>1</v>
      </c>
      <c r="L65" s="62">
        <f t="shared" ref="L65" si="188">SUM(I65:I65)*G65</f>
        <v>5.6100000000000004E-2</v>
      </c>
      <c r="M65" s="62">
        <f t="shared" ref="M65" si="189">SUM(J65:J65)*G65</f>
        <v>0.11220000000000001</v>
      </c>
      <c r="N65" s="62">
        <f t="shared" ref="N65" si="190">SUM(K65:K65)*G65</f>
        <v>0.17</v>
      </c>
      <c r="O65" s="68">
        <f t="shared" si="4"/>
        <v>0.17</v>
      </c>
      <c r="P65" s="346"/>
      <c r="Q65" s="346"/>
      <c r="R65" s="346"/>
      <c r="S65" s="346"/>
      <c r="T65" s="358"/>
      <c r="U65" s="341" t="s">
        <v>180</v>
      </c>
      <c r="V65" s="200" t="str">
        <f>+IF(I66&gt;I65,"SUPERADA",IF(I66=I65,"EQUILIBRADA",IF(I66&lt;I65,"PARA MEJORAR")))</f>
        <v>EQUILIBRADA</v>
      </c>
      <c r="W65" s="334"/>
      <c r="X65" s="322"/>
    </row>
    <row r="66" spans="1:24">
      <c r="A66" s="469"/>
      <c r="B66" s="365"/>
      <c r="C66" s="350"/>
      <c r="D66" s="337"/>
      <c r="E66" s="343"/>
      <c r="F66" s="339"/>
      <c r="G66" s="340"/>
      <c r="H66" s="15" t="s">
        <v>132</v>
      </c>
      <c r="I66" s="54">
        <v>0.33</v>
      </c>
      <c r="J66" s="54">
        <v>0</v>
      </c>
      <c r="K66" s="54">
        <v>0</v>
      </c>
      <c r="L66" s="61">
        <f t="shared" ref="L66" si="191">SUM(I66:I66)*G65</f>
        <v>5.6100000000000004E-2</v>
      </c>
      <c r="M66" s="61">
        <f t="shared" ref="M66" si="192">SUM(J66:J66)*G65</f>
        <v>0</v>
      </c>
      <c r="N66" s="61">
        <f t="shared" ref="N66" si="193">SUM(K66:K66)*G65</f>
        <v>0</v>
      </c>
      <c r="O66" s="67">
        <f t="shared" si="4"/>
        <v>5.6100000000000004E-2</v>
      </c>
      <c r="P66" s="346"/>
      <c r="Q66" s="346"/>
      <c r="R66" s="346"/>
      <c r="S66" s="346"/>
      <c r="T66" s="358"/>
      <c r="U66" s="341"/>
      <c r="V66" s="200"/>
      <c r="W66" s="334"/>
      <c r="X66" s="322"/>
    </row>
    <row r="67" spans="1:24">
      <c r="A67" s="469"/>
      <c r="B67" s="365"/>
      <c r="C67" s="350"/>
      <c r="D67" s="337" t="s">
        <v>211</v>
      </c>
      <c r="E67" s="343">
        <v>33</v>
      </c>
      <c r="F67" s="339" t="s">
        <v>212</v>
      </c>
      <c r="G67" s="340">
        <v>0.17</v>
      </c>
      <c r="H67" s="16" t="s">
        <v>131</v>
      </c>
      <c r="I67" s="55">
        <v>0.33</v>
      </c>
      <c r="J67" s="55">
        <v>0.66</v>
      </c>
      <c r="K67" s="55">
        <v>1</v>
      </c>
      <c r="L67" s="62">
        <f t="shared" ref="L67" si="194">SUM(I67:I67)*G67</f>
        <v>5.6100000000000004E-2</v>
      </c>
      <c r="M67" s="62">
        <f t="shared" ref="M67" si="195">SUM(J67:J67)*G67</f>
        <v>0.11220000000000001</v>
      </c>
      <c r="N67" s="62">
        <f t="shared" ref="N67" si="196">SUM(K67:K67)*G67</f>
        <v>0.17</v>
      </c>
      <c r="O67" s="68">
        <f t="shared" si="4"/>
        <v>0.17</v>
      </c>
      <c r="P67" s="346"/>
      <c r="Q67" s="346"/>
      <c r="R67" s="346"/>
      <c r="S67" s="346"/>
      <c r="T67" s="358"/>
      <c r="U67" s="361" t="s">
        <v>56</v>
      </c>
      <c r="V67" s="200" t="str">
        <f>+IF(I68&gt;I67,"SUPERADA",IF(I68=I67,"EQUILIBRADA",IF(I68&lt;I67,"PARA MEJORAR")))</f>
        <v>EQUILIBRADA</v>
      </c>
      <c r="W67" s="334"/>
      <c r="X67" s="322"/>
    </row>
    <row r="68" spans="1:24">
      <c r="A68" s="469"/>
      <c r="B68" s="365"/>
      <c r="C68" s="350"/>
      <c r="D68" s="337"/>
      <c r="E68" s="343"/>
      <c r="F68" s="339"/>
      <c r="G68" s="340"/>
      <c r="H68" s="15" t="s">
        <v>132</v>
      </c>
      <c r="I68" s="54">
        <v>0.33</v>
      </c>
      <c r="J68" s="54">
        <v>0</v>
      </c>
      <c r="K68" s="54">
        <v>0</v>
      </c>
      <c r="L68" s="61">
        <f t="shared" ref="L68" si="197">SUM(I68:I68)*G67</f>
        <v>5.6100000000000004E-2</v>
      </c>
      <c r="M68" s="61">
        <f t="shared" ref="M68" si="198">SUM(J68:J68)*G67</f>
        <v>0</v>
      </c>
      <c r="N68" s="61">
        <f t="shared" ref="N68" si="199">SUM(K68:K68)*G67</f>
        <v>0</v>
      </c>
      <c r="O68" s="67">
        <f t="shared" si="4"/>
        <v>5.6100000000000004E-2</v>
      </c>
      <c r="P68" s="346"/>
      <c r="Q68" s="346"/>
      <c r="R68" s="346"/>
      <c r="S68" s="346"/>
      <c r="T68" s="358"/>
      <c r="U68" s="361"/>
      <c r="V68" s="200"/>
      <c r="W68" s="334"/>
      <c r="X68" s="322"/>
    </row>
    <row r="69" spans="1:24">
      <c r="A69" s="469"/>
      <c r="B69" s="365"/>
      <c r="C69" s="350"/>
      <c r="D69" s="355" t="s">
        <v>213</v>
      </c>
      <c r="E69" s="343">
        <v>34</v>
      </c>
      <c r="F69" s="339" t="s">
        <v>214</v>
      </c>
      <c r="G69" s="340">
        <v>0.16</v>
      </c>
      <c r="H69" s="16" t="s">
        <v>131</v>
      </c>
      <c r="I69" s="55">
        <v>0</v>
      </c>
      <c r="J69" s="55">
        <v>0.5</v>
      </c>
      <c r="K69" s="55">
        <v>1</v>
      </c>
      <c r="L69" s="62">
        <f t="shared" ref="L69" si="200">SUM(I69:I69)*G69</f>
        <v>0</v>
      </c>
      <c r="M69" s="62">
        <f t="shared" ref="M69" si="201">SUM(J69:J69)*G69</f>
        <v>0.08</v>
      </c>
      <c r="N69" s="62">
        <f t="shared" ref="N69" si="202">SUM(K69:K69)*G69</f>
        <v>0.16</v>
      </c>
      <c r="O69" s="68">
        <f t="shared" ref="O69:O134" si="203">MAX(L69:N69)</f>
        <v>0.16</v>
      </c>
      <c r="P69" s="346"/>
      <c r="Q69" s="346"/>
      <c r="R69" s="346"/>
      <c r="S69" s="346"/>
      <c r="T69" s="358"/>
      <c r="U69" s="341" t="s">
        <v>82</v>
      </c>
      <c r="V69" s="200" t="str">
        <f>+IF(I70&gt;I69,"SUPERADA",IF(I70=I69,"EQUILIBRADA",IF(I70&lt;I69,"PARA MEJORAR")))</f>
        <v>EQUILIBRADA</v>
      </c>
      <c r="W69" s="334"/>
      <c r="X69" s="322"/>
    </row>
    <row r="70" spans="1:24">
      <c r="A70" s="469"/>
      <c r="B70" s="365"/>
      <c r="C70" s="350"/>
      <c r="D70" s="337"/>
      <c r="E70" s="343"/>
      <c r="F70" s="339"/>
      <c r="G70" s="340"/>
      <c r="H70" s="15" t="s">
        <v>132</v>
      </c>
      <c r="I70" s="54">
        <v>0</v>
      </c>
      <c r="J70" s="54">
        <v>0</v>
      </c>
      <c r="K70" s="54">
        <v>0</v>
      </c>
      <c r="L70" s="61">
        <f t="shared" ref="L70" si="204">SUM(I70:I70)*G69</f>
        <v>0</v>
      </c>
      <c r="M70" s="61">
        <f t="shared" ref="M70" si="205">SUM(J70:J70)*G69</f>
        <v>0</v>
      </c>
      <c r="N70" s="61">
        <f t="shared" ref="N70" si="206">SUM(K70:K70)*G69</f>
        <v>0</v>
      </c>
      <c r="O70" s="67">
        <f t="shared" si="203"/>
        <v>0</v>
      </c>
      <c r="P70" s="346"/>
      <c r="Q70" s="346"/>
      <c r="R70" s="346"/>
      <c r="S70" s="346"/>
      <c r="T70" s="358"/>
      <c r="U70" s="341"/>
      <c r="V70" s="200"/>
      <c r="W70" s="334"/>
      <c r="X70" s="322"/>
    </row>
    <row r="71" spans="1:24">
      <c r="A71" s="469"/>
      <c r="B71" s="365"/>
      <c r="C71" s="350"/>
      <c r="D71" s="355" t="s">
        <v>215</v>
      </c>
      <c r="E71" s="343">
        <v>35</v>
      </c>
      <c r="F71" s="339" t="s">
        <v>216</v>
      </c>
      <c r="G71" s="340">
        <v>0.16</v>
      </c>
      <c r="H71" s="16" t="s">
        <v>131</v>
      </c>
      <c r="I71" s="55">
        <v>0</v>
      </c>
      <c r="J71" s="55">
        <v>0.5</v>
      </c>
      <c r="K71" s="55">
        <v>1</v>
      </c>
      <c r="L71" s="62">
        <f t="shared" ref="L71" si="207">SUM(I71:I71)*G71</f>
        <v>0</v>
      </c>
      <c r="M71" s="62">
        <f t="shared" ref="M71" si="208">SUM(J71:J71)*G71</f>
        <v>0.08</v>
      </c>
      <c r="N71" s="62">
        <f t="shared" ref="N71" si="209">SUM(K71:K71)*G71</f>
        <v>0.16</v>
      </c>
      <c r="O71" s="68">
        <f t="shared" si="203"/>
        <v>0.16</v>
      </c>
      <c r="P71" s="346"/>
      <c r="Q71" s="346"/>
      <c r="R71" s="346"/>
      <c r="S71" s="346"/>
      <c r="T71" s="358"/>
      <c r="U71" s="341" t="s">
        <v>82</v>
      </c>
      <c r="V71" s="200" t="str">
        <f>+IF(I72&gt;I71,"SUPERADA",IF(I72=I71,"EQUILIBRADA",IF(I72&lt;I71,"PARA MEJORAR")))</f>
        <v>EQUILIBRADA</v>
      </c>
      <c r="W71" s="334"/>
      <c r="X71" s="322"/>
    </row>
    <row r="72" spans="1:24" ht="13.5" thickBot="1">
      <c r="A72" s="469"/>
      <c r="B72" s="365"/>
      <c r="C72" s="324"/>
      <c r="D72" s="342"/>
      <c r="E72" s="344"/>
      <c r="F72" s="356"/>
      <c r="G72" s="332"/>
      <c r="H72" s="17" t="s">
        <v>132</v>
      </c>
      <c r="I72" s="56">
        <v>0</v>
      </c>
      <c r="J72" s="56">
        <v>0</v>
      </c>
      <c r="K72" s="56">
        <v>0</v>
      </c>
      <c r="L72" s="63">
        <f t="shared" ref="L72" si="210">SUM(I72:I72)*G71</f>
        <v>0</v>
      </c>
      <c r="M72" s="63">
        <f t="shared" ref="M72" si="211">SUM(J72:J72)*G71</f>
        <v>0</v>
      </c>
      <c r="N72" s="63">
        <f t="shared" ref="N72" si="212">SUM(K72:K72)*G71</f>
        <v>0</v>
      </c>
      <c r="O72" s="69">
        <f t="shared" si="203"/>
        <v>0</v>
      </c>
      <c r="P72" s="318"/>
      <c r="Q72" s="318"/>
      <c r="R72" s="318"/>
      <c r="S72" s="318"/>
      <c r="T72" s="358"/>
      <c r="U72" s="341"/>
      <c r="V72" s="200"/>
      <c r="W72" s="334"/>
      <c r="X72" s="322"/>
    </row>
    <row r="73" spans="1:24">
      <c r="A73" s="469"/>
      <c r="B73" s="365"/>
      <c r="C73" s="349" t="s">
        <v>217</v>
      </c>
      <c r="D73" s="351" t="s">
        <v>218</v>
      </c>
      <c r="E73" s="352">
        <v>36</v>
      </c>
      <c r="F73" s="353" t="s">
        <v>219</v>
      </c>
      <c r="G73" s="354">
        <v>0.33</v>
      </c>
      <c r="H73" s="14" t="s">
        <v>131</v>
      </c>
      <c r="I73" s="53">
        <v>0.33</v>
      </c>
      <c r="J73" s="53">
        <v>0.66</v>
      </c>
      <c r="K73" s="53">
        <v>1</v>
      </c>
      <c r="L73" s="60">
        <f t="shared" ref="L73" si="213">SUM(I73:I73)*G73</f>
        <v>0.10890000000000001</v>
      </c>
      <c r="M73" s="60">
        <f t="shared" ref="M73" si="214">SUM(J73:J73)*G73</f>
        <v>0.21780000000000002</v>
      </c>
      <c r="N73" s="60">
        <f t="shared" ref="N73" si="215">SUM(K73:K73)*G73</f>
        <v>0.33</v>
      </c>
      <c r="O73" s="66">
        <f t="shared" si="203"/>
        <v>0.33</v>
      </c>
      <c r="P73" s="345">
        <f>+L76+L78+L74</f>
        <v>0.26880000000000004</v>
      </c>
      <c r="Q73" s="345">
        <f t="shared" ref="Q73:R73" si="216">+M76+M78+M74</f>
        <v>0</v>
      </c>
      <c r="R73" s="345">
        <f t="shared" si="216"/>
        <v>0</v>
      </c>
      <c r="S73" s="345">
        <f>MAX(P73:R78)</f>
        <v>0.26880000000000004</v>
      </c>
      <c r="T73" s="358"/>
      <c r="U73" s="341" t="s">
        <v>180</v>
      </c>
      <c r="V73" s="200" t="str">
        <f>+IF(I74&gt;I73,"SUPERADA",IF(I74=I73,"EQUILIBRADA",IF(I74&lt;I73,"PARA MEJORAR")))</f>
        <v>EQUILIBRADA</v>
      </c>
      <c r="W73" s="334"/>
      <c r="X73" s="322"/>
    </row>
    <row r="74" spans="1:24" ht="13.5" thickBot="1">
      <c r="A74" s="469"/>
      <c r="B74" s="365"/>
      <c r="C74" s="350"/>
      <c r="D74" s="337"/>
      <c r="E74" s="343"/>
      <c r="F74" s="339"/>
      <c r="G74" s="340"/>
      <c r="H74" s="15" t="s">
        <v>132</v>
      </c>
      <c r="I74" s="54">
        <v>0.33</v>
      </c>
      <c r="J74" s="54">
        <v>0</v>
      </c>
      <c r="K74" s="54">
        <v>0</v>
      </c>
      <c r="L74" s="61">
        <f t="shared" ref="L74" si="217">SUM(I74:I74)*G73</f>
        <v>0.10890000000000001</v>
      </c>
      <c r="M74" s="61">
        <f t="shared" ref="M74" si="218">SUM(J74:J74)*G73</f>
        <v>0</v>
      </c>
      <c r="N74" s="61">
        <f t="shared" ref="N74" si="219">SUM(K74:K74)*G73</f>
        <v>0</v>
      </c>
      <c r="O74" s="67">
        <f t="shared" si="203"/>
        <v>0.10890000000000001</v>
      </c>
      <c r="P74" s="346"/>
      <c r="Q74" s="346"/>
      <c r="R74" s="346"/>
      <c r="S74" s="346"/>
      <c r="T74" s="358"/>
      <c r="U74" s="341"/>
      <c r="V74" s="200"/>
      <c r="W74" s="334"/>
      <c r="X74" s="336"/>
    </row>
    <row r="75" spans="1:24">
      <c r="A75" s="469"/>
      <c r="B75" s="365"/>
      <c r="C75" s="350"/>
      <c r="D75" s="337" t="s">
        <v>220</v>
      </c>
      <c r="E75" s="343">
        <v>37</v>
      </c>
      <c r="F75" s="339" t="s">
        <v>221</v>
      </c>
      <c r="G75" s="340">
        <v>0.33</v>
      </c>
      <c r="H75" s="16" t="s">
        <v>131</v>
      </c>
      <c r="I75" s="55">
        <v>0.33</v>
      </c>
      <c r="J75" s="55">
        <v>0.66</v>
      </c>
      <c r="K75" s="55">
        <v>1</v>
      </c>
      <c r="L75" s="62">
        <f t="shared" ref="L75" si="220">SUM(I75:I75)*G75</f>
        <v>0.10890000000000001</v>
      </c>
      <c r="M75" s="62">
        <f t="shared" ref="M75" si="221">SUM(J75:J75)*G75</f>
        <v>0.21780000000000002</v>
      </c>
      <c r="N75" s="62">
        <f t="shared" ref="N75" si="222">SUM(K75:K75)*G75</f>
        <v>0.33</v>
      </c>
      <c r="O75" s="68">
        <f t="shared" si="203"/>
        <v>0.33</v>
      </c>
      <c r="P75" s="346"/>
      <c r="Q75" s="346"/>
      <c r="R75" s="346"/>
      <c r="S75" s="346"/>
      <c r="T75" s="358"/>
      <c r="U75" s="347" t="s">
        <v>180</v>
      </c>
      <c r="V75" s="200" t="str">
        <f>+IF(I76&gt;I75,"SUPERADA",IF(I76=I75,"EQUILIBRADA",IF(I76&lt;I75,"PARA MEJORAR")))</f>
        <v>EQUILIBRADA</v>
      </c>
      <c r="W75" s="334"/>
      <c r="X75" s="322"/>
    </row>
    <row r="76" spans="1:24">
      <c r="A76" s="469"/>
      <c r="B76" s="365"/>
      <c r="C76" s="350"/>
      <c r="D76" s="337"/>
      <c r="E76" s="343"/>
      <c r="F76" s="339"/>
      <c r="G76" s="340"/>
      <c r="H76" s="15" t="s">
        <v>132</v>
      </c>
      <c r="I76" s="54">
        <v>0.33</v>
      </c>
      <c r="J76" s="54">
        <v>0</v>
      </c>
      <c r="K76" s="54">
        <v>0</v>
      </c>
      <c r="L76" s="61">
        <f t="shared" ref="L76" si="223">SUM(I76:I76)*G75</f>
        <v>0.10890000000000001</v>
      </c>
      <c r="M76" s="61">
        <f t="shared" ref="M76" si="224">SUM(J76:J76)*G75</f>
        <v>0</v>
      </c>
      <c r="N76" s="61">
        <f t="shared" ref="N76" si="225">SUM(K76:K76)*G75</f>
        <v>0</v>
      </c>
      <c r="O76" s="67">
        <f t="shared" si="203"/>
        <v>0.10890000000000001</v>
      </c>
      <c r="P76" s="346"/>
      <c r="Q76" s="346"/>
      <c r="R76" s="346"/>
      <c r="S76" s="346"/>
      <c r="T76" s="358"/>
      <c r="U76" s="347"/>
      <c r="V76" s="200"/>
      <c r="W76" s="334"/>
      <c r="X76" s="322"/>
    </row>
    <row r="77" spans="1:24">
      <c r="A77" s="469"/>
      <c r="B77" s="365"/>
      <c r="C77" s="350"/>
      <c r="D77" s="337" t="s">
        <v>222</v>
      </c>
      <c r="E77" s="343">
        <v>38</v>
      </c>
      <c r="F77" s="339" t="s">
        <v>223</v>
      </c>
      <c r="G77" s="340">
        <v>0.34</v>
      </c>
      <c r="H77" s="16" t="s">
        <v>131</v>
      </c>
      <c r="I77" s="55">
        <v>0.15</v>
      </c>
      <c r="J77" s="55">
        <v>0.4</v>
      </c>
      <c r="K77" s="55">
        <v>1</v>
      </c>
      <c r="L77" s="62">
        <f t="shared" ref="L77" si="226">SUM(I77:I77)*G77</f>
        <v>5.1000000000000004E-2</v>
      </c>
      <c r="M77" s="62">
        <f t="shared" ref="M77" si="227">SUM(J77:J77)*G77</f>
        <v>0.13600000000000001</v>
      </c>
      <c r="N77" s="62">
        <f t="shared" ref="N77" si="228">SUM(K77:K77)*G77</f>
        <v>0.34</v>
      </c>
      <c r="O77" s="68">
        <f t="shared" si="203"/>
        <v>0.34</v>
      </c>
      <c r="P77" s="346"/>
      <c r="Q77" s="346"/>
      <c r="R77" s="346"/>
      <c r="S77" s="346"/>
      <c r="T77" s="358"/>
      <c r="U77" s="348" t="s">
        <v>90</v>
      </c>
      <c r="V77" s="200" t="str">
        <f>+IF(I78&gt;I77,"SUPERADA",IF(I78=I77,"EQUILIBRADA",IF(I78&lt;I77,"PARA MEJORAR")))</f>
        <v>EQUILIBRADA</v>
      </c>
      <c r="W77" s="334"/>
      <c r="X77" s="322"/>
    </row>
    <row r="78" spans="1:24" ht="13.5" thickBot="1">
      <c r="A78" s="469"/>
      <c r="B78" s="365"/>
      <c r="C78" s="324"/>
      <c r="D78" s="342"/>
      <c r="E78" s="344"/>
      <c r="F78" s="356"/>
      <c r="G78" s="332"/>
      <c r="H78" s="17" t="s">
        <v>132</v>
      </c>
      <c r="I78" s="56">
        <v>0.15</v>
      </c>
      <c r="J78" s="56">
        <v>0</v>
      </c>
      <c r="K78" s="56">
        <v>0</v>
      </c>
      <c r="L78" s="63">
        <f t="shared" ref="L78" si="229">SUM(I78:I78)*G77</f>
        <v>5.1000000000000004E-2</v>
      </c>
      <c r="M78" s="63">
        <f t="shared" ref="M78" si="230">SUM(J78:J78)*G77</f>
        <v>0</v>
      </c>
      <c r="N78" s="63">
        <f t="shared" ref="N78" si="231">SUM(K78:K78)*G77</f>
        <v>0</v>
      </c>
      <c r="O78" s="69">
        <f t="shared" si="203"/>
        <v>5.1000000000000004E-2</v>
      </c>
      <c r="P78" s="318"/>
      <c r="Q78" s="318"/>
      <c r="R78" s="318"/>
      <c r="S78" s="318"/>
      <c r="T78" s="358"/>
      <c r="U78" s="348"/>
      <c r="V78" s="200"/>
      <c r="W78" s="334"/>
      <c r="X78" s="322"/>
    </row>
    <row r="79" spans="1:24">
      <c r="A79" s="469"/>
      <c r="B79" s="365"/>
      <c r="C79" s="323" t="s">
        <v>224</v>
      </c>
      <c r="D79" s="325" t="s">
        <v>225</v>
      </c>
      <c r="E79" s="327">
        <v>39</v>
      </c>
      <c r="F79" s="329" t="s">
        <v>226</v>
      </c>
      <c r="G79" s="331">
        <v>1</v>
      </c>
      <c r="H79" s="18" t="s">
        <v>131</v>
      </c>
      <c r="I79" s="59">
        <v>0</v>
      </c>
      <c r="J79" s="59">
        <v>0</v>
      </c>
      <c r="K79" s="59">
        <v>0</v>
      </c>
      <c r="L79" s="65">
        <f t="shared" ref="L79" si="232">SUM(I79:I79)*G79</f>
        <v>0</v>
      </c>
      <c r="M79" s="65">
        <f t="shared" ref="M79" si="233">SUM(J79:J79)*G79</f>
        <v>0</v>
      </c>
      <c r="N79" s="65">
        <f t="shared" ref="N79" si="234">SUM(K79:K79)*G79</f>
        <v>0</v>
      </c>
      <c r="O79" s="71">
        <f t="shared" si="203"/>
        <v>0</v>
      </c>
      <c r="P79" s="317">
        <f>+L80</f>
        <v>0</v>
      </c>
      <c r="Q79" s="317">
        <f t="shared" ref="Q79:R79" si="235">+M80</f>
        <v>0</v>
      </c>
      <c r="R79" s="317">
        <f t="shared" si="235"/>
        <v>0</v>
      </c>
      <c r="S79" s="317">
        <f>MAX(P79:R80)</f>
        <v>0</v>
      </c>
      <c r="T79" s="358"/>
      <c r="U79" s="319" t="s">
        <v>227</v>
      </c>
      <c r="V79" s="200" t="str">
        <f>+IF(I80&gt;I79,"SUPERADA",IF(I80=I79,"EQUILIBRADA",IF(I80&lt;I79,"PARA MEJORAR")))</f>
        <v>EQUILIBRADA</v>
      </c>
      <c r="W79" s="334"/>
      <c r="X79" s="321"/>
    </row>
    <row r="80" spans="1:24" ht="13.5" thickBot="1">
      <c r="A80" s="469"/>
      <c r="B80" s="366"/>
      <c r="C80" s="324"/>
      <c r="D80" s="326"/>
      <c r="E80" s="328"/>
      <c r="F80" s="330"/>
      <c r="G80" s="332"/>
      <c r="H80" s="17" t="s">
        <v>132</v>
      </c>
      <c r="I80" s="56">
        <v>0</v>
      </c>
      <c r="J80" s="56">
        <v>0</v>
      </c>
      <c r="K80" s="56">
        <v>0</v>
      </c>
      <c r="L80" s="63">
        <f t="shared" ref="L80" si="236">SUM(I80:I80)*G79</f>
        <v>0</v>
      </c>
      <c r="M80" s="63">
        <f t="shared" ref="M80" si="237">SUM(J80:J80)*G79</f>
        <v>0</v>
      </c>
      <c r="N80" s="63">
        <f t="shared" ref="N80" si="238">SUM(K80:K80)*G79</f>
        <v>0</v>
      </c>
      <c r="O80" s="69">
        <f t="shared" si="203"/>
        <v>0</v>
      </c>
      <c r="P80" s="318"/>
      <c r="Q80" s="318"/>
      <c r="R80" s="318"/>
      <c r="S80" s="318"/>
      <c r="T80" s="359"/>
      <c r="U80" s="320"/>
      <c r="V80" s="201"/>
      <c r="W80" s="335"/>
      <c r="X80" s="322"/>
    </row>
    <row r="81" spans="1:24" ht="13.5" thickBot="1">
      <c r="A81" s="469"/>
      <c r="B81" s="232" t="s">
        <v>228</v>
      </c>
      <c r="C81" s="271" t="s">
        <v>229</v>
      </c>
      <c r="D81" s="275" t="s">
        <v>230</v>
      </c>
      <c r="E81" s="274">
        <v>40</v>
      </c>
      <c r="F81" s="275" t="s">
        <v>231</v>
      </c>
      <c r="G81" s="275">
        <v>0.06</v>
      </c>
      <c r="H81" s="14" t="s">
        <v>131</v>
      </c>
      <c r="I81" s="53">
        <v>0.33</v>
      </c>
      <c r="J81" s="53">
        <v>0.66</v>
      </c>
      <c r="K81" s="53">
        <v>1</v>
      </c>
      <c r="L81" s="60">
        <f>SUM(I81:I81)*G81</f>
        <v>1.9800000000000002E-2</v>
      </c>
      <c r="M81" s="60">
        <f t="shared" ref="M81" si="239">SUM(J81:J81)*G81</f>
        <v>3.9600000000000003E-2</v>
      </c>
      <c r="N81" s="60">
        <f t="shared" ref="N81" si="240">SUM(K81:K81)*G81</f>
        <v>0.06</v>
      </c>
      <c r="O81" s="66">
        <f t="shared" si="203"/>
        <v>0.06</v>
      </c>
      <c r="P81" s="310">
        <f>+L82+L84+L86+L88+L90+L92+L94+L96+L98+L100+L102+L104+L106+L108+L110+L112+L114+L116</f>
        <v>0.25659999999999999</v>
      </c>
      <c r="Q81" s="310">
        <f t="shared" ref="Q81:R81" si="241">+M82+M84+M86+M88+M90+M92+M94+M96+M98+M100+M102+M104+M106+M108+M110+M114+M116</f>
        <v>0</v>
      </c>
      <c r="R81" s="310">
        <f t="shared" si="241"/>
        <v>0</v>
      </c>
      <c r="S81" s="310">
        <f>MAX(P81:R116)</f>
        <v>0.25659999999999999</v>
      </c>
      <c r="T81" s="212">
        <f>AVERAGE(S81:S132)</f>
        <v>0.25394</v>
      </c>
      <c r="U81" s="314" t="s">
        <v>56</v>
      </c>
      <c r="V81" s="244" t="str">
        <f>+IF(I82&gt;I81,"SUPERADA",IF(I82=I81,"EQUILIBRADA",IF(I82&lt;I81,"PARA MEJORAR")))</f>
        <v>EQUILIBRADA</v>
      </c>
      <c r="W81" s="245"/>
      <c r="X81" s="307"/>
    </row>
    <row r="82" spans="1:24" ht="13.5" thickBot="1">
      <c r="A82" s="469"/>
      <c r="B82" s="232"/>
      <c r="C82" s="271"/>
      <c r="D82" s="254"/>
      <c r="E82" s="252"/>
      <c r="F82" s="254"/>
      <c r="G82" s="254"/>
      <c r="H82" s="15" t="s">
        <v>132</v>
      </c>
      <c r="I82" s="54">
        <v>0.33</v>
      </c>
      <c r="J82" s="54">
        <v>0</v>
      </c>
      <c r="K82" s="54">
        <v>0</v>
      </c>
      <c r="L82" s="61">
        <f t="shared" ref="L82" si="242">SUM(I82:I82)*G81</f>
        <v>1.9800000000000002E-2</v>
      </c>
      <c r="M82" s="61">
        <f t="shared" ref="M82" si="243">SUM(J82:J82)*G81</f>
        <v>0</v>
      </c>
      <c r="N82" s="61">
        <f t="shared" ref="N82" si="244">SUM(K82:K82)*G81</f>
        <v>0</v>
      </c>
      <c r="O82" s="67">
        <f t="shared" si="203"/>
        <v>1.9800000000000002E-2</v>
      </c>
      <c r="P82" s="311"/>
      <c r="Q82" s="311"/>
      <c r="R82" s="311"/>
      <c r="S82" s="311"/>
      <c r="T82" s="213"/>
      <c r="U82" s="256"/>
      <c r="V82" s="200"/>
      <c r="W82" s="246"/>
      <c r="X82" s="308"/>
    </row>
    <row r="83" spans="1:24" ht="33" customHeight="1" thickBot="1">
      <c r="A83" s="469"/>
      <c r="B83" s="232"/>
      <c r="C83" s="271"/>
      <c r="D83" s="254" t="s">
        <v>232</v>
      </c>
      <c r="E83" s="252">
        <v>41</v>
      </c>
      <c r="F83" s="254" t="s">
        <v>233</v>
      </c>
      <c r="G83" s="254">
        <v>0.06</v>
      </c>
      <c r="H83" s="16" t="s">
        <v>131</v>
      </c>
      <c r="I83" s="55">
        <v>0</v>
      </c>
      <c r="J83" s="55">
        <v>0.5</v>
      </c>
      <c r="K83" s="55">
        <v>1</v>
      </c>
      <c r="L83" s="62">
        <f t="shared" ref="L83" si="245">SUM(I83:I83)*G83</f>
        <v>0</v>
      </c>
      <c r="M83" s="62">
        <f t="shared" ref="M83" si="246">SUM(J83:J83)*G83</f>
        <v>0.03</v>
      </c>
      <c r="N83" s="62">
        <f t="shared" ref="N83" si="247">SUM(K83:K83)*G83</f>
        <v>0.06</v>
      </c>
      <c r="O83" s="68">
        <f t="shared" si="203"/>
        <v>0.06</v>
      </c>
      <c r="P83" s="311"/>
      <c r="Q83" s="311"/>
      <c r="R83" s="311"/>
      <c r="S83" s="311"/>
      <c r="T83" s="213"/>
      <c r="U83" s="256" t="s">
        <v>82</v>
      </c>
      <c r="V83" s="200" t="str">
        <f>+IF(I84&gt;I83,"SUPERADA",IF(I84=I83,"EQUILIBRADA",IF(I84&lt;I83,"PARA MEJORAR")))</f>
        <v>EQUILIBRADA</v>
      </c>
      <c r="W83" s="246"/>
      <c r="X83" s="308"/>
    </row>
    <row r="84" spans="1:24" ht="13.5" thickBot="1">
      <c r="A84" s="469"/>
      <c r="B84" s="232"/>
      <c r="C84" s="271"/>
      <c r="D84" s="254"/>
      <c r="E84" s="252"/>
      <c r="F84" s="254"/>
      <c r="G84" s="254"/>
      <c r="H84" s="15" t="s">
        <v>132</v>
      </c>
      <c r="I84" s="54">
        <v>0</v>
      </c>
      <c r="J84" s="54">
        <v>0</v>
      </c>
      <c r="K84" s="54">
        <v>0</v>
      </c>
      <c r="L84" s="61">
        <f t="shared" ref="L84" si="248">SUM(I84:I84)*G83</f>
        <v>0</v>
      </c>
      <c r="M84" s="61">
        <f t="shared" ref="M84" si="249">SUM(J84:J84)*G83</f>
        <v>0</v>
      </c>
      <c r="N84" s="61">
        <f t="shared" ref="N84" si="250">SUM(K84:K84)*G83</f>
        <v>0</v>
      </c>
      <c r="O84" s="67">
        <f t="shared" si="203"/>
        <v>0</v>
      </c>
      <c r="P84" s="311"/>
      <c r="Q84" s="311"/>
      <c r="R84" s="311"/>
      <c r="S84" s="311"/>
      <c r="T84" s="213"/>
      <c r="U84" s="256"/>
      <c r="V84" s="200"/>
      <c r="W84" s="246"/>
      <c r="X84" s="308"/>
    </row>
    <row r="85" spans="1:24" ht="48" customHeight="1" thickBot="1">
      <c r="A85" s="469"/>
      <c r="B85" s="232"/>
      <c r="C85" s="271"/>
      <c r="D85" s="254" t="s">
        <v>234</v>
      </c>
      <c r="E85" s="266">
        <v>42</v>
      </c>
      <c r="F85" s="316" t="s">
        <v>235</v>
      </c>
      <c r="G85" s="303">
        <v>0.06</v>
      </c>
      <c r="H85" s="93" t="s">
        <v>131</v>
      </c>
      <c r="I85" s="55">
        <v>0.33</v>
      </c>
      <c r="J85" s="55">
        <v>0.66</v>
      </c>
      <c r="K85" s="55">
        <v>1</v>
      </c>
      <c r="L85" s="62">
        <f t="shared" ref="L85" si="251">SUM(I85:I85)*G85</f>
        <v>1.9800000000000002E-2</v>
      </c>
      <c r="M85" s="62">
        <f t="shared" ref="M85" si="252">SUM(J85:J85)*G85</f>
        <v>3.9600000000000003E-2</v>
      </c>
      <c r="N85" s="62">
        <f t="shared" ref="N85" si="253">SUM(K85:K85)*G85</f>
        <v>0.06</v>
      </c>
      <c r="O85" s="70">
        <f t="shared" si="203"/>
        <v>0.06</v>
      </c>
      <c r="P85" s="311"/>
      <c r="Q85" s="311"/>
      <c r="R85" s="311"/>
      <c r="S85" s="311"/>
      <c r="T85" s="213"/>
      <c r="U85" s="315" t="s">
        <v>37</v>
      </c>
      <c r="V85" s="302"/>
      <c r="W85" s="246"/>
      <c r="X85" s="308"/>
    </row>
    <row r="86" spans="1:24" ht="13.5" thickBot="1">
      <c r="A86" s="469"/>
      <c r="B86" s="232"/>
      <c r="C86" s="271"/>
      <c r="D86" s="254"/>
      <c r="E86" s="266"/>
      <c r="F86" s="316"/>
      <c r="G86" s="303"/>
      <c r="H86" s="92" t="s">
        <v>132</v>
      </c>
      <c r="I86" s="78">
        <v>0.33</v>
      </c>
      <c r="J86" s="78">
        <v>0</v>
      </c>
      <c r="K86" s="78">
        <v>0</v>
      </c>
      <c r="L86" s="61">
        <f t="shared" ref="L86" si="254">SUM(I86:I86)*G85</f>
        <v>1.9800000000000002E-2</v>
      </c>
      <c r="M86" s="61">
        <f t="shared" ref="M86" si="255">SUM(J86:J86)*G85</f>
        <v>0</v>
      </c>
      <c r="N86" s="61">
        <f t="shared" ref="N86" si="256">SUM(K86:K86)*G85</f>
        <v>0</v>
      </c>
      <c r="O86" s="67">
        <f t="shared" si="203"/>
        <v>1.9800000000000002E-2</v>
      </c>
      <c r="P86" s="311"/>
      <c r="Q86" s="311"/>
      <c r="R86" s="311"/>
      <c r="S86" s="311"/>
      <c r="T86" s="213"/>
      <c r="U86" s="315"/>
      <c r="V86" s="302"/>
      <c r="W86" s="246"/>
      <c r="X86" s="309"/>
    </row>
    <row r="87" spans="1:24" ht="13.5" thickBot="1">
      <c r="A87" s="469"/>
      <c r="B87" s="232"/>
      <c r="C87" s="271"/>
      <c r="D87" s="265" t="s">
        <v>236</v>
      </c>
      <c r="E87" s="252">
        <v>43</v>
      </c>
      <c r="F87" s="288" t="s">
        <v>237</v>
      </c>
      <c r="G87" s="254">
        <v>0.06</v>
      </c>
      <c r="H87" s="16" t="s">
        <v>131</v>
      </c>
      <c r="I87" s="55">
        <v>0.33</v>
      </c>
      <c r="J87" s="55">
        <v>0.66</v>
      </c>
      <c r="K87" s="55">
        <v>1</v>
      </c>
      <c r="L87" s="62">
        <f t="shared" ref="L87" si="257">SUM(I87:I87)*G87</f>
        <v>1.9800000000000002E-2</v>
      </c>
      <c r="M87" s="62">
        <f t="shared" ref="M87" si="258">SUM(J87:J87)*G87</f>
        <v>3.9600000000000003E-2</v>
      </c>
      <c r="N87" s="62">
        <f t="shared" ref="N87" si="259">SUM(K87:K87)*G87</f>
        <v>0.06</v>
      </c>
      <c r="O87" s="68">
        <f t="shared" si="203"/>
        <v>0.06</v>
      </c>
      <c r="P87" s="311"/>
      <c r="Q87" s="311"/>
      <c r="R87" s="311"/>
      <c r="S87" s="311"/>
      <c r="T87" s="213"/>
      <c r="U87" s="256" t="s">
        <v>63</v>
      </c>
      <c r="V87" s="200" t="str">
        <f>+IF(I88&gt;I87,"SUPERADA",IF(I88=I87,"EQUILIBRADA",IF(I88&lt;I87,"PARA MEJORAR")))</f>
        <v>EQUILIBRADA</v>
      </c>
      <c r="W87" s="246"/>
      <c r="X87" s="298"/>
    </row>
    <row r="88" spans="1:24" ht="54" customHeight="1" thickBot="1">
      <c r="A88" s="469"/>
      <c r="B88" s="232"/>
      <c r="C88" s="271"/>
      <c r="D88" s="301"/>
      <c r="E88" s="252"/>
      <c r="F88" s="254"/>
      <c r="G88" s="254"/>
      <c r="H88" s="15" t="s">
        <v>132</v>
      </c>
      <c r="I88" s="54">
        <v>0.33</v>
      </c>
      <c r="J88" s="54">
        <v>0</v>
      </c>
      <c r="K88" s="54">
        <v>0</v>
      </c>
      <c r="L88" s="61">
        <f t="shared" ref="L88" si="260">SUM(I88:I88)*G87</f>
        <v>1.9800000000000002E-2</v>
      </c>
      <c r="M88" s="61">
        <f t="shared" ref="M88" si="261">SUM(J88:J88)*G87</f>
        <v>0</v>
      </c>
      <c r="N88" s="61">
        <f t="shared" ref="N88" si="262">SUM(K88:K88)*G87</f>
        <v>0</v>
      </c>
      <c r="O88" s="67">
        <f t="shared" si="203"/>
        <v>1.9800000000000002E-2</v>
      </c>
      <c r="P88" s="311"/>
      <c r="Q88" s="311"/>
      <c r="R88" s="311"/>
      <c r="S88" s="311"/>
      <c r="T88" s="213"/>
      <c r="U88" s="256"/>
      <c r="V88" s="200"/>
      <c r="W88" s="246"/>
      <c r="X88" s="299"/>
    </row>
    <row r="89" spans="1:24" ht="13.5" thickBot="1">
      <c r="A89" s="469"/>
      <c r="B89" s="232"/>
      <c r="C89" s="271"/>
      <c r="D89" s="301" t="s">
        <v>238</v>
      </c>
      <c r="E89" s="252">
        <v>44</v>
      </c>
      <c r="F89" s="254" t="s">
        <v>239</v>
      </c>
      <c r="G89" s="254">
        <v>0.06</v>
      </c>
      <c r="H89" s="16" t="s">
        <v>131</v>
      </c>
      <c r="I89" s="55">
        <v>0</v>
      </c>
      <c r="J89" s="55">
        <v>0.5</v>
      </c>
      <c r="K89" s="55">
        <v>1</v>
      </c>
      <c r="L89" s="62">
        <f t="shared" ref="L89" si="263">SUM(I89:I89)*G89</f>
        <v>0</v>
      </c>
      <c r="M89" s="62">
        <f t="shared" ref="M89" si="264">SUM(J89:J89)*G89</f>
        <v>0.03</v>
      </c>
      <c r="N89" s="62">
        <f t="shared" ref="N89" si="265">SUM(K89:K89)*G89</f>
        <v>0.06</v>
      </c>
      <c r="O89" s="68">
        <f t="shared" si="203"/>
        <v>0.06</v>
      </c>
      <c r="P89" s="311"/>
      <c r="Q89" s="311"/>
      <c r="R89" s="311"/>
      <c r="S89" s="311"/>
      <c r="T89" s="213"/>
      <c r="U89" s="256" t="s">
        <v>82</v>
      </c>
      <c r="V89" s="200" t="str">
        <f>+IF(I90&gt;I89,"SUPERADA",IF(I90=I89,"EQUILIBRADA",IF(I90&lt;I89,"PARA MEJORAR")))</f>
        <v>EQUILIBRADA</v>
      </c>
      <c r="W89" s="246"/>
      <c r="X89" s="299"/>
    </row>
    <row r="90" spans="1:24" ht="36" customHeight="1" thickBot="1">
      <c r="A90" s="469"/>
      <c r="B90" s="232"/>
      <c r="C90" s="271"/>
      <c r="D90" s="301"/>
      <c r="E90" s="252"/>
      <c r="F90" s="254"/>
      <c r="G90" s="254"/>
      <c r="H90" s="15" t="s">
        <v>132</v>
      </c>
      <c r="I90" s="54">
        <v>0</v>
      </c>
      <c r="J90" s="54">
        <v>0</v>
      </c>
      <c r="K90" s="54">
        <v>0</v>
      </c>
      <c r="L90" s="61">
        <f t="shared" ref="L90" si="266">SUM(I90:I90)*G89</f>
        <v>0</v>
      </c>
      <c r="M90" s="61">
        <f t="shared" ref="M90" si="267">SUM(J90:J90)*G89</f>
        <v>0</v>
      </c>
      <c r="N90" s="61">
        <f t="shared" ref="N90" si="268">SUM(K90:K90)*G89</f>
        <v>0</v>
      </c>
      <c r="O90" s="67">
        <f t="shared" si="203"/>
        <v>0</v>
      </c>
      <c r="P90" s="311"/>
      <c r="Q90" s="311"/>
      <c r="R90" s="311"/>
      <c r="S90" s="311"/>
      <c r="T90" s="213"/>
      <c r="U90" s="256"/>
      <c r="V90" s="200"/>
      <c r="W90" s="246"/>
      <c r="X90" s="299"/>
    </row>
    <row r="91" spans="1:24" ht="28.5" customHeight="1" thickBot="1">
      <c r="A91" s="469"/>
      <c r="B91" s="232"/>
      <c r="C91" s="271"/>
      <c r="D91" s="267" t="s">
        <v>240</v>
      </c>
      <c r="E91" s="252">
        <v>45</v>
      </c>
      <c r="F91" s="254" t="s">
        <v>241</v>
      </c>
      <c r="G91" s="254">
        <v>0.06</v>
      </c>
      <c r="H91" s="16" t="s">
        <v>131</v>
      </c>
      <c r="I91" s="55">
        <v>0.33</v>
      </c>
      <c r="J91" s="55">
        <v>0.66</v>
      </c>
      <c r="K91" s="55">
        <v>1</v>
      </c>
      <c r="L91" s="62">
        <f t="shared" ref="L91" si="269">SUM(I91:I91)*G91</f>
        <v>1.9800000000000002E-2</v>
      </c>
      <c r="M91" s="62">
        <f t="shared" ref="M91" si="270">SUM(J91:J91)*G91</f>
        <v>3.9600000000000003E-2</v>
      </c>
      <c r="N91" s="62">
        <f t="shared" ref="N91" si="271">SUM(K91:K91)*G91</f>
        <v>0.06</v>
      </c>
      <c r="O91" s="68">
        <f t="shared" si="203"/>
        <v>0.06</v>
      </c>
      <c r="P91" s="311"/>
      <c r="Q91" s="311"/>
      <c r="R91" s="311"/>
      <c r="S91" s="311"/>
      <c r="T91" s="213"/>
      <c r="U91" s="256" t="s">
        <v>43</v>
      </c>
      <c r="V91" s="200" t="str">
        <f>+IF(I92&gt;I91,"SUPERADA",IF(I92=I91,"EQUILIBRADA",IF(I92&lt;I91,"PARA MEJORAR")))</f>
        <v>EQUILIBRADA</v>
      </c>
      <c r="W91" s="246"/>
      <c r="X91" s="299"/>
    </row>
    <row r="92" spans="1:24" ht="13.5" thickBot="1">
      <c r="A92" s="469"/>
      <c r="B92" s="232"/>
      <c r="C92" s="271"/>
      <c r="D92" s="267"/>
      <c r="E92" s="252"/>
      <c r="F92" s="254"/>
      <c r="G92" s="254"/>
      <c r="H92" s="15" t="s">
        <v>132</v>
      </c>
      <c r="I92" s="54">
        <v>0.33</v>
      </c>
      <c r="J92" s="54">
        <v>0</v>
      </c>
      <c r="K92" s="54">
        <v>0</v>
      </c>
      <c r="L92" s="61">
        <f t="shared" ref="L92" si="272">SUM(I92:I92)*G91</f>
        <v>1.9800000000000002E-2</v>
      </c>
      <c r="M92" s="61">
        <f t="shared" ref="M92" si="273">SUM(J92:J92)*G91</f>
        <v>0</v>
      </c>
      <c r="N92" s="61">
        <f t="shared" ref="N92" si="274">SUM(K92:K92)*G91</f>
        <v>0</v>
      </c>
      <c r="O92" s="67">
        <f t="shared" si="203"/>
        <v>1.9800000000000002E-2</v>
      </c>
      <c r="P92" s="311"/>
      <c r="Q92" s="311"/>
      <c r="R92" s="311"/>
      <c r="S92" s="311"/>
      <c r="T92" s="213"/>
      <c r="U92" s="256"/>
      <c r="V92" s="200"/>
      <c r="W92" s="246"/>
      <c r="X92" s="300"/>
    </row>
    <row r="93" spans="1:24" ht="13.5" thickBot="1">
      <c r="A93" s="469"/>
      <c r="B93" s="232"/>
      <c r="C93" s="271"/>
      <c r="D93" s="265" t="s">
        <v>242</v>
      </c>
      <c r="E93" s="252">
        <v>46</v>
      </c>
      <c r="F93" s="254" t="s">
        <v>243</v>
      </c>
      <c r="G93" s="254">
        <v>0.06</v>
      </c>
      <c r="H93" s="16" t="s">
        <v>131</v>
      </c>
      <c r="I93" s="55">
        <v>0</v>
      </c>
      <c r="J93" s="55">
        <v>1</v>
      </c>
      <c r="K93" s="55">
        <v>1</v>
      </c>
      <c r="L93" s="62">
        <f t="shared" ref="L93" si="275">SUM(I93:I93)*G93</f>
        <v>0</v>
      </c>
      <c r="M93" s="62">
        <f t="shared" ref="M93" si="276">SUM(J93:J93)*G93</f>
        <v>0.06</v>
      </c>
      <c r="N93" s="62">
        <f t="shared" ref="N93" si="277">SUM(K93:K93)*G93</f>
        <v>0.06</v>
      </c>
      <c r="O93" s="68">
        <f t="shared" si="203"/>
        <v>0.06</v>
      </c>
      <c r="P93" s="311"/>
      <c r="Q93" s="311"/>
      <c r="R93" s="311"/>
      <c r="S93" s="311"/>
      <c r="T93" s="213"/>
      <c r="U93" s="256" t="s">
        <v>63</v>
      </c>
      <c r="V93" s="200" t="str">
        <f>+IF(I94&gt;I93,"SUPERADA",IF(I94=I93,"EQUILIBRADA",IF(I94&lt;I93,"PARA MEJORAR")))</f>
        <v>EQUILIBRADA</v>
      </c>
      <c r="W93" s="246"/>
      <c r="X93" s="283"/>
    </row>
    <row r="94" spans="1:24" ht="46.5" customHeight="1" thickBot="1">
      <c r="A94" s="469"/>
      <c r="B94" s="232"/>
      <c r="C94" s="271"/>
      <c r="D94" s="265"/>
      <c r="E94" s="252"/>
      <c r="F94" s="254"/>
      <c r="G94" s="254"/>
      <c r="H94" s="15" t="s">
        <v>132</v>
      </c>
      <c r="I94" s="54">
        <v>0</v>
      </c>
      <c r="J94" s="54">
        <v>0</v>
      </c>
      <c r="K94" s="54">
        <v>0</v>
      </c>
      <c r="L94" s="61">
        <f t="shared" ref="L94" si="278">SUM(I94:I94)*G93</f>
        <v>0</v>
      </c>
      <c r="M94" s="61">
        <f t="shared" ref="M94" si="279">SUM(J94:J94)*G93</f>
        <v>0</v>
      </c>
      <c r="N94" s="61">
        <f t="shared" ref="N94" si="280">SUM(K94:K94)*G93</f>
        <v>0</v>
      </c>
      <c r="O94" s="67">
        <f t="shared" si="203"/>
        <v>0</v>
      </c>
      <c r="P94" s="311"/>
      <c r="Q94" s="311"/>
      <c r="R94" s="311"/>
      <c r="S94" s="311"/>
      <c r="T94" s="213"/>
      <c r="U94" s="256"/>
      <c r="V94" s="200"/>
      <c r="W94" s="246"/>
      <c r="X94" s="284"/>
    </row>
    <row r="95" spans="1:24" ht="13.5" thickBot="1">
      <c r="A95" s="469"/>
      <c r="B95" s="232"/>
      <c r="C95" s="271"/>
      <c r="D95" s="265" t="s">
        <v>244</v>
      </c>
      <c r="E95" s="252">
        <v>47</v>
      </c>
      <c r="F95" s="254" t="s">
        <v>245</v>
      </c>
      <c r="G95" s="254">
        <v>0.06</v>
      </c>
      <c r="H95" s="16" t="s">
        <v>131</v>
      </c>
      <c r="I95" s="55">
        <v>0.33</v>
      </c>
      <c r="J95" s="55">
        <v>0.66</v>
      </c>
      <c r="K95" s="55">
        <v>1</v>
      </c>
      <c r="L95" s="62">
        <f t="shared" ref="L95" si="281">SUM(I95:I95)*G95</f>
        <v>1.9800000000000002E-2</v>
      </c>
      <c r="M95" s="62">
        <f t="shared" ref="M95" si="282">SUM(J95:J95)*G95</f>
        <v>3.9600000000000003E-2</v>
      </c>
      <c r="N95" s="62">
        <f t="shared" ref="N95" si="283">SUM(K95:K95)*G95</f>
        <v>0.06</v>
      </c>
      <c r="O95" s="68">
        <f t="shared" si="203"/>
        <v>0.06</v>
      </c>
      <c r="P95" s="311"/>
      <c r="Q95" s="311"/>
      <c r="R95" s="311"/>
      <c r="S95" s="311"/>
      <c r="T95" s="213"/>
      <c r="U95" s="256" t="s">
        <v>63</v>
      </c>
      <c r="V95" s="200" t="str">
        <f>+IF(I96&gt;I95,"SUPERADA",IF(I96=I95,"EQUILIBRADA",IF(I96&lt;I95,"PARA MEJORAR")))</f>
        <v>EQUILIBRADA</v>
      </c>
      <c r="W95" s="246"/>
      <c r="X95" s="284"/>
    </row>
    <row r="96" spans="1:24" ht="36" customHeight="1" thickBot="1">
      <c r="A96" s="469"/>
      <c r="B96" s="232"/>
      <c r="C96" s="271"/>
      <c r="D96" s="265"/>
      <c r="E96" s="252"/>
      <c r="F96" s="254"/>
      <c r="G96" s="254"/>
      <c r="H96" s="15" t="s">
        <v>132</v>
      </c>
      <c r="I96" s="54">
        <v>0.33</v>
      </c>
      <c r="J96" s="54">
        <v>0</v>
      </c>
      <c r="K96" s="54">
        <v>0</v>
      </c>
      <c r="L96" s="61">
        <f t="shared" ref="L96" si="284">SUM(I96:I96)*G95</f>
        <v>1.9800000000000002E-2</v>
      </c>
      <c r="M96" s="61">
        <f t="shared" ref="M96" si="285">SUM(J96:J96)*G95</f>
        <v>0</v>
      </c>
      <c r="N96" s="61">
        <f t="shared" ref="N96" si="286">SUM(K96:K96)*G95</f>
        <v>0</v>
      </c>
      <c r="O96" s="67">
        <f t="shared" si="203"/>
        <v>1.9800000000000002E-2</v>
      </c>
      <c r="P96" s="311"/>
      <c r="Q96" s="311"/>
      <c r="R96" s="311"/>
      <c r="S96" s="311"/>
      <c r="T96" s="213"/>
      <c r="U96" s="256"/>
      <c r="V96" s="200"/>
      <c r="W96" s="246"/>
      <c r="X96" s="284"/>
    </row>
    <row r="97" spans="1:24" ht="13.5" thickBot="1">
      <c r="A97" s="469"/>
      <c r="B97" s="232"/>
      <c r="C97" s="271"/>
      <c r="D97" s="254" t="s">
        <v>246</v>
      </c>
      <c r="E97" s="252">
        <v>48</v>
      </c>
      <c r="F97" s="254" t="s">
        <v>247</v>
      </c>
      <c r="G97" s="254">
        <v>0.06</v>
      </c>
      <c r="H97" s="16" t="s">
        <v>131</v>
      </c>
      <c r="I97" s="55">
        <v>0.33</v>
      </c>
      <c r="J97" s="55">
        <v>0.66</v>
      </c>
      <c r="K97" s="55">
        <v>1</v>
      </c>
      <c r="L97" s="62">
        <f t="shared" ref="L97" si="287">SUM(I97:I97)*G97</f>
        <v>1.9800000000000002E-2</v>
      </c>
      <c r="M97" s="62">
        <f t="shared" ref="M97" si="288">SUM(J97:J97)*G97</f>
        <v>3.9600000000000003E-2</v>
      </c>
      <c r="N97" s="62">
        <f t="shared" ref="N97" si="289">SUM(K97:K97)*G97</f>
        <v>0.06</v>
      </c>
      <c r="O97" s="68">
        <f t="shared" si="203"/>
        <v>0.06</v>
      </c>
      <c r="P97" s="311"/>
      <c r="Q97" s="311"/>
      <c r="R97" s="311"/>
      <c r="S97" s="311"/>
      <c r="T97" s="213"/>
      <c r="U97" s="256" t="s">
        <v>63</v>
      </c>
      <c r="V97" s="200" t="str">
        <f>+IF(I98&gt;I97,"SUPERADA",IF(I98=I97,"EQUILIBRADA",IF(I98&lt;I97,"PARA MEJORAR")))</f>
        <v>EQUILIBRADA</v>
      </c>
      <c r="W97" s="246"/>
      <c r="X97" s="284"/>
    </row>
    <row r="98" spans="1:24" ht="13.5" thickBot="1">
      <c r="A98" s="469"/>
      <c r="B98" s="232"/>
      <c r="C98" s="271"/>
      <c r="D98" s="254"/>
      <c r="E98" s="252"/>
      <c r="F98" s="254"/>
      <c r="G98" s="254"/>
      <c r="H98" s="15" t="s">
        <v>132</v>
      </c>
      <c r="I98" s="54">
        <v>0.33</v>
      </c>
      <c r="J98" s="54">
        <v>0</v>
      </c>
      <c r="K98" s="54">
        <v>0</v>
      </c>
      <c r="L98" s="61">
        <f t="shared" ref="L98" si="290">SUM(I98:I98)*G97</f>
        <v>1.9800000000000002E-2</v>
      </c>
      <c r="M98" s="61">
        <f t="shared" ref="M98" si="291">SUM(J98:J98)*G97</f>
        <v>0</v>
      </c>
      <c r="N98" s="61">
        <f t="shared" ref="N98" si="292">SUM(K98:K98)*G97</f>
        <v>0</v>
      </c>
      <c r="O98" s="67">
        <f t="shared" si="203"/>
        <v>1.9800000000000002E-2</v>
      </c>
      <c r="P98" s="311"/>
      <c r="Q98" s="311"/>
      <c r="R98" s="311"/>
      <c r="S98" s="311"/>
      <c r="T98" s="213"/>
      <c r="U98" s="256"/>
      <c r="V98" s="200"/>
      <c r="W98" s="246"/>
      <c r="X98" s="284"/>
    </row>
    <row r="99" spans="1:24" ht="13.5" thickBot="1">
      <c r="A99" s="469"/>
      <c r="B99" s="232"/>
      <c r="C99" s="271"/>
      <c r="D99" s="267" t="s">
        <v>248</v>
      </c>
      <c r="E99" s="252">
        <v>49</v>
      </c>
      <c r="F99" s="288" t="s">
        <v>75</v>
      </c>
      <c r="G99" s="288">
        <v>0.06</v>
      </c>
      <c r="H99" s="50" t="s">
        <v>131</v>
      </c>
      <c r="I99" s="57">
        <v>0.33</v>
      </c>
      <c r="J99" s="57">
        <v>0.66</v>
      </c>
      <c r="K99" s="57">
        <v>1</v>
      </c>
      <c r="L99" s="72">
        <f t="shared" ref="L99" si="293">SUM(I99:I99)*G99</f>
        <v>1.9800000000000002E-2</v>
      </c>
      <c r="M99" s="72">
        <f t="shared" ref="M99" si="294">SUM(J99:J99)*G99</f>
        <v>3.9600000000000003E-2</v>
      </c>
      <c r="N99" s="72">
        <f t="shared" ref="N99" si="295">SUM(K99:K99)*G99</f>
        <v>0.06</v>
      </c>
      <c r="O99" s="72">
        <f t="shared" si="203"/>
        <v>0.06</v>
      </c>
      <c r="P99" s="311"/>
      <c r="Q99" s="311"/>
      <c r="R99" s="311"/>
      <c r="S99" s="311"/>
      <c r="T99" s="213"/>
      <c r="U99" s="297" t="s">
        <v>76</v>
      </c>
      <c r="V99" s="200" t="str">
        <f>+IF(I100&gt;I99,"SUPERADA",IF(I100=I99,"EQUILIBRADA",IF(I100&lt;I99,"PARA MEJORAR")))</f>
        <v>PARA MEJORAR</v>
      </c>
      <c r="W99" s="246"/>
      <c r="X99" s="284"/>
    </row>
    <row r="100" spans="1:24" ht="13.5" thickBot="1">
      <c r="A100" s="469"/>
      <c r="B100" s="232"/>
      <c r="C100" s="271"/>
      <c r="D100" s="267"/>
      <c r="E100" s="252"/>
      <c r="F100" s="288"/>
      <c r="G100" s="288"/>
      <c r="H100" s="51" t="s">
        <v>132</v>
      </c>
      <c r="I100" s="54">
        <v>0.28999999999999998</v>
      </c>
      <c r="J100" s="54">
        <v>0</v>
      </c>
      <c r="K100" s="54">
        <v>0</v>
      </c>
      <c r="L100" s="73">
        <f>SUM(I100:I100)*G99</f>
        <v>1.7399999999999999E-2</v>
      </c>
      <c r="M100" s="73">
        <f t="shared" ref="M100" si="296">SUM(J100:J100)*G99</f>
        <v>0</v>
      </c>
      <c r="N100" s="73">
        <f t="shared" ref="N100" si="297">SUM(K100:K100)*G99</f>
        <v>0</v>
      </c>
      <c r="O100" s="73">
        <f t="shared" si="203"/>
        <v>1.7399999999999999E-2</v>
      </c>
      <c r="P100" s="311"/>
      <c r="Q100" s="311"/>
      <c r="R100" s="311"/>
      <c r="S100" s="311"/>
      <c r="T100" s="213"/>
      <c r="U100" s="297"/>
      <c r="V100" s="200"/>
      <c r="W100" s="246"/>
      <c r="X100" s="285"/>
    </row>
    <row r="101" spans="1:24" ht="13.5" thickBot="1">
      <c r="A101" s="469"/>
      <c r="B101" s="232"/>
      <c r="C101" s="271"/>
      <c r="D101" s="267" t="s">
        <v>249</v>
      </c>
      <c r="E101" s="252">
        <v>50</v>
      </c>
      <c r="F101" s="254" t="s">
        <v>250</v>
      </c>
      <c r="G101" s="254">
        <v>0.06</v>
      </c>
      <c r="H101" s="16" t="s">
        <v>131</v>
      </c>
      <c r="I101" s="55">
        <v>0.05</v>
      </c>
      <c r="J101" s="55">
        <v>0.45</v>
      </c>
      <c r="K101" s="55">
        <v>1</v>
      </c>
      <c r="L101" s="62">
        <f t="shared" ref="L101" si="298">SUM(I101:I101)*G101</f>
        <v>3.0000000000000001E-3</v>
      </c>
      <c r="M101" s="62">
        <f t="shared" ref="M101" si="299">SUM(J101:J101)*G101</f>
        <v>2.7E-2</v>
      </c>
      <c r="N101" s="62">
        <f t="shared" ref="N101" si="300">SUM(K101:K101)*G101</f>
        <v>0.06</v>
      </c>
      <c r="O101" s="68">
        <f t="shared" si="203"/>
        <v>0.06</v>
      </c>
      <c r="P101" s="311"/>
      <c r="Q101" s="311"/>
      <c r="R101" s="311"/>
      <c r="S101" s="311"/>
      <c r="T101" s="213"/>
      <c r="U101" s="256" t="s">
        <v>90</v>
      </c>
      <c r="V101" s="200" t="str">
        <f>+IF(I102&gt;I101,"SUPERADA",IF(I102=I101,"EQUILIBRADA",IF(I102&lt;I101,"PARA MEJORAR")))</f>
        <v>EQUILIBRADA</v>
      </c>
      <c r="W101" s="246"/>
      <c r="X101" s="293"/>
    </row>
    <row r="102" spans="1:24" ht="13.5" thickBot="1">
      <c r="A102" s="469"/>
      <c r="B102" s="232"/>
      <c r="C102" s="271"/>
      <c r="D102" s="267"/>
      <c r="E102" s="252"/>
      <c r="F102" s="254"/>
      <c r="G102" s="254"/>
      <c r="H102" s="15" t="s">
        <v>132</v>
      </c>
      <c r="I102" s="54">
        <v>0.05</v>
      </c>
      <c r="J102" s="54">
        <v>0</v>
      </c>
      <c r="K102" s="54">
        <v>0</v>
      </c>
      <c r="L102" s="61">
        <f t="shared" ref="L102" si="301">SUM(I102:I102)*G101</f>
        <v>3.0000000000000001E-3</v>
      </c>
      <c r="M102" s="61">
        <f t="shared" ref="M102" si="302">SUM(J102:J102)*G101</f>
        <v>0</v>
      </c>
      <c r="N102" s="61">
        <f t="shared" ref="N102" si="303">SUM(K102:K102)*G101</f>
        <v>0</v>
      </c>
      <c r="O102" s="67">
        <f t="shared" si="203"/>
        <v>3.0000000000000001E-3</v>
      </c>
      <c r="P102" s="311"/>
      <c r="Q102" s="311"/>
      <c r="R102" s="311"/>
      <c r="S102" s="311"/>
      <c r="T102" s="213"/>
      <c r="U102" s="256"/>
      <c r="V102" s="200"/>
      <c r="W102" s="246"/>
      <c r="X102" s="294"/>
    </row>
    <row r="103" spans="1:24" ht="13.5" thickBot="1">
      <c r="A103" s="469"/>
      <c r="B103" s="232"/>
      <c r="C103" s="271"/>
      <c r="D103" s="267" t="s">
        <v>251</v>
      </c>
      <c r="E103" s="252">
        <v>51</v>
      </c>
      <c r="F103" s="254" t="s">
        <v>252</v>
      </c>
      <c r="G103" s="254">
        <v>0.06</v>
      </c>
      <c r="H103" s="16" t="s">
        <v>131</v>
      </c>
      <c r="I103" s="55">
        <v>0.33</v>
      </c>
      <c r="J103" s="55">
        <v>0.66</v>
      </c>
      <c r="K103" s="55">
        <v>1</v>
      </c>
      <c r="L103" s="62">
        <f t="shared" ref="L103" si="304">SUM(I103:I103)*G103</f>
        <v>1.9800000000000002E-2</v>
      </c>
      <c r="M103" s="62">
        <f t="shared" ref="M103" si="305">SUM(J103:J103)*G103</f>
        <v>3.9600000000000003E-2</v>
      </c>
      <c r="N103" s="62">
        <f t="shared" ref="N103" si="306">SUM(K103:K103)*G103</f>
        <v>0.06</v>
      </c>
      <c r="O103" s="68">
        <f t="shared" si="203"/>
        <v>0.06</v>
      </c>
      <c r="P103" s="311"/>
      <c r="Q103" s="311"/>
      <c r="R103" s="311"/>
      <c r="S103" s="311"/>
      <c r="T103" s="213"/>
      <c r="U103" s="256" t="s">
        <v>90</v>
      </c>
      <c r="V103" s="200" t="str">
        <f>+IF(I104&gt;I103,"SUPERADA",IF(I104=I103,"EQUILIBRADA",IF(I104&lt;I103,"PARA MEJORAR")))</f>
        <v>EQUILIBRADA</v>
      </c>
      <c r="W103" s="246"/>
      <c r="X103" s="294"/>
    </row>
    <row r="104" spans="1:24" ht="36" customHeight="1" thickBot="1">
      <c r="A104" s="469"/>
      <c r="B104" s="232"/>
      <c r="C104" s="271"/>
      <c r="D104" s="267"/>
      <c r="E104" s="252"/>
      <c r="F104" s="254"/>
      <c r="G104" s="254"/>
      <c r="H104" s="15" t="s">
        <v>132</v>
      </c>
      <c r="I104" s="54">
        <v>0.33</v>
      </c>
      <c r="J104" s="54">
        <v>0</v>
      </c>
      <c r="K104" s="54">
        <v>0</v>
      </c>
      <c r="L104" s="61">
        <f t="shared" ref="L104" si="307">SUM(I104:I104)*G103</f>
        <v>1.9800000000000002E-2</v>
      </c>
      <c r="M104" s="61">
        <f t="shared" ref="M104" si="308">SUM(J104:J104)*G103</f>
        <v>0</v>
      </c>
      <c r="N104" s="61">
        <f t="shared" ref="N104" si="309">SUM(K104:K104)*G103</f>
        <v>0</v>
      </c>
      <c r="O104" s="67">
        <f t="shared" si="203"/>
        <v>1.9800000000000002E-2</v>
      </c>
      <c r="P104" s="311"/>
      <c r="Q104" s="311"/>
      <c r="R104" s="311"/>
      <c r="S104" s="311"/>
      <c r="T104" s="213"/>
      <c r="U104" s="256"/>
      <c r="V104" s="200"/>
      <c r="W104" s="246"/>
      <c r="X104" s="294"/>
    </row>
    <row r="105" spans="1:24" ht="40.5" customHeight="1" thickBot="1">
      <c r="A105" s="469"/>
      <c r="B105" s="232"/>
      <c r="C105" s="271"/>
      <c r="D105" s="267" t="s">
        <v>253</v>
      </c>
      <c r="E105" s="252">
        <v>52</v>
      </c>
      <c r="F105" s="254" t="s">
        <v>254</v>
      </c>
      <c r="G105" s="254">
        <v>0.06</v>
      </c>
      <c r="H105" s="16" t="s">
        <v>131</v>
      </c>
      <c r="I105" s="55">
        <v>0.33</v>
      </c>
      <c r="J105" s="55">
        <v>0.66</v>
      </c>
      <c r="K105" s="55">
        <v>1</v>
      </c>
      <c r="L105" s="62">
        <f t="shared" ref="L105" si="310">SUM(I105:I105)*G105</f>
        <v>1.9800000000000002E-2</v>
      </c>
      <c r="M105" s="62">
        <f t="shared" ref="M105" si="311">SUM(J105:J105)*G105</f>
        <v>3.9600000000000003E-2</v>
      </c>
      <c r="N105" s="62">
        <f t="shared" ref="N105" si="312">SUM(K105:K105)*G105</f>
        <v>0.06</v>
      </c>
      <c r="O105" s="68">
        <f t="shared" si="203"/>
        <v>0.06</v>
      </c>
      <c r="P105" s="311"/>
      <c r="Q105" s="311"/>
      <c r="R105" s="311"/>
      <c r="S105" s="311"/>
      <c r="T105" s="213"/>
      <c r="U105" s="256" t="s">
        <v>63</v>
      </c>
      <c r="V105" s="200" t="str">
        <f>+IF(I106&gt;I105,"SUPERADA",IF(I106=I105,"EQUILIBRADA",IF(I106&lt;I105,"PARA MEJORAR")))</f>
        <v>EQUILIBRADA</v>
      </c>
      <c r="W105" s="246"/>
      <c r="X105" s="294"/>
    </row>
    <row r="106" spans="1:24" ht="47.25" customHeight="1" thickBot="1">
      <c r="A106" s="469"/>
      <c r="B106" s="232"/>
      <c r="C106" s="271"/>
      <c r="D106" s="267"/>
      <c r="E106" s="252"/>
      <c r="F106" s="254"/>
      <c r="G106" s="254"/>
      <c r="H106" s="15" t="s">
        <v>132</v>
      </c>
      <c r="I106" s="54">
        <v>0.33</v>
      </c>
      <c r="J106" s="54">
        <v>0</v>
      </c>
      <c r="K106" s="54">
        <v>0</v>
      </c>
      <c r="L106" s="61">
        <f t="shared" ref="L106" si="313">SUM(I106:I106)*G105</f>
        <v>1.9800000000000002E-2</v>
      </c>
      <c r="M106" s="61">
        <f t="shared" ref="M106" si="314">SUM(J106:J106)*G105</f>
        <v>0</v>
      </c>
      <c r="N106" s="61">
        <f t="shared" ref="N106" si="315">SUM(K106:K106)*G105</f>
        <v>0</v>
      </c>
      <c r="O106" s="67">
        <f t="shared" si="203"/>
        <v>1.9800000000000002E-2</v>
      </c>
      <c r="P106" s="311"/>
      <c r="Q106" s="311"/>
      <c r="R106" s="311"/>
      <c r="S106" s="311"/>
      <c r="T106" s="213"/>
      <c r="U106" s="256"/>
      <c r="V106" s="200"/>
      <c r="W106" s="246"/>
      <c r="X106" s="294"/>
    </row>
    <row r="107" spans="1:24" ht="13.5" thickBot="1">
      <c r="A107" s="469"/>
      <c r="B107" s="232"/>
      <c r="C107" s="271"/>
      <c r="D107" s="265" t="s">
        <v>255</v>
      </c>
      <c r="E107" s="252">
        <v>53</v>
      </c>
      <c r="F107" s="254" t="s">
        <v>256</v>
      </c>
      <c r="G107" s="254">
        <v>0.06</v>
      </c>
      <c r="H107" s="16" t="s">
        <v>131</v>
      </c>
      <c r="I107" s="55">
        <v>0.33</v>
      </c>
      <c r="J107" s="55">
        <v>0.66</v>
      </c>
      <c r="K107" s="55">
        <v>1</v>
      </c>
      <c r="L107" s="62">
        <f t="shared" ref="L107" si="316">SUM(I107:I107)*G107</f>
        <v>1.9800000000000002E-2</v>
      </c>
      <c r="M107" s="62">
        <f t="shared" ref="M107" si="317">SUM(J107:J107)*G107</f>
        <v>3.9600000000000003E-2</v>
      </c>
      <c r="N107" s="62">
        <f t="shared" ref="N107" si="318">SUM(K107:K107)*G107</f>
        <v>0.06</v>
      </c>
      <c r="O107" s="68">
        <f t="shared" si="203"/>
        <v>0.06</v>
      </c>
      <c r="P107" s="311"/>
      <c r="Q107" s="311"/>
      <c r="R107" s="311"/>
      <c r="S107" s="311"/>
      <c r="T107" s="213"/>
      <c r="U107" s="296" t="s">
        <v>56</v>
      </c>
      <c r="V107" s="200" t="str">
        <f>+IF(I108&gt;I107,"SUPERADA",IF(I108=I107,"EQUILIBRADA",IF(I108&lt;I107,"PARA MEJORAR")))</f>
        <v>EQUILIBRADA</v>
      </c>
      <c r="W107" s="246"/>
      <c r="X107" s="294"/>
    </row>
    <row r="108" spans="1:24" ht="13.5" thickBot="1">
      <c r="A108" s="469"/>
      <c r="B108" s="232"/>
      <c r="C108" s="271"/>
      <c r="D108" s="265"/>
      <c r="E108" s="252"/>
      <c r="F108" s="254"/>
      <c r="G108" s="254"/>
      <c r="H108" s="15" t="s">
        <v>132</v>
      </c>
      <c r="I108" s="54">
        <v>0.33</v>
      </c>
      <c r="J108" s="54">
        <v>0</v>
      </c>
      <c r="K108" s="54">
        <v>0</v>
      </c>
      <c r="L108" s="61">
        <f t="shared" ref="L108" si="319">SUM(I108:I108)*G107</f>
        <v>1.9800000000000002E-2</v>
      </c>
      <c r="M108" s="61">
        <f t="shared" ref="M108" si="320">SUM(J108:J108)*G107</f>
        <v>0</v>
      </c>
      <c r="N108" s="61">
        <f t="shared" ref="N108" si="321">SUM(K108:K108)*G107</f>
        <v>0</v>
      </c>
      <c r="O108" s="67">
        <f t="shared" si="203"/>
        <v>1.9800000000000002E-2</v>
      </c>
      <c r="P108" s="311"/>
      <c r="Q108" s="311"/>
      <c r="R108" s="311"/>
      <c r="S108" s="311"/>
      <c r="T108" s="213"/>
      <c r="U108" s="296"/>
      <c r="V108" s="200"/>
      <c r="W108" s="246"/>
      <c r="X108" s="295"/>
    </row>
    <row r="109" spans="1:24" ht="13.5" thickBot="1">
      <c r="A109" s="469"/>
      <c r="B109" s="232"/>
      <c r="C109" s="271"/>
      <c r="D109" s="265" t="s">
        <v>257</v>
      </c>
      <c r="E109" s="252">
        <v>54</v>
      </c>
      <c r="F109" s="288" t="s">
        <v>258</v>
      </c>
      <c r="G109" s="254">
        <v>0.06</v>
      </c>
      <c r="H109" s="16" t="s">
        <v>131</v>
      </c>
      <c r="I109" s="55">
        <v>0.3</v>
      </c>
      <c r="J109" s="55">
        <v>1</v>
      </c>
      <c r="K109" s="55">
        <v>1</v>
      </c>
      <c r="L109" s="62">
        <f t="shared" ref="L109" si="322">SUM(I109:I109)*G109</f>
        <v>1.7999999999999999E-2</v>
      </c>
      <c r="M109" s="62">
        <f t="shared" ref="M109" si="323">SUM(J109:J109)*G109</f>
        <v>0.06</v>
      </c>
      <c r="N109" s="62">
        <f t="shared" ref="N109" si="324">SUM(K109:K109)*G109</f>
        <v>0.06</v>
      </c>
      <c r="O109" s="68">
        <f t="shared" si="203"/>
        <v>0.06</v>
      </c>
      <c r="P109" s="311"/>
      <c r="Q109" s="311"/>
      <c r="R109" s="311"/>
      <c r="S109" s="311"/>
      <c r="T109" s="213"/>
      <c r="U109" s="256" t="s">
        <v>68</v>
      </c>
      <c r="V109" s="200" t="str">
        <f>+IF(I110&gt;I109,"SUPERADA",IF(I110=I109,"EQUILIBRADA",IF(I110&lt;I109,"PARA MEJORAR")))</f>
        <v>EQUILIBRADA</v>
      </c>
      <c r="W109" s="246"/>
      <c r="X109" s="283"/>
    </row>
    <row r="110" spans="1:24" ht="13.5" thickBot="1">
      <c r="A110" s="469"/>
      <c r="B110" s="232"/>
      <c r="C110" s="271"/>
      <c r="D110" s="265"/>
      <c r="E110" s="252"/>
      <c r="F110" s="254"/>
      <c r="G110" s="254"/>
      <c r="H110" s="15" t="s">
        <v>132</v>
      </c>
      <c r="I110" s="54">
        <v>0.3</v>
      </c>
      <c r="J110" s="54">
        <v>0</v>
      </c>
      <c r="K110" s="54">
        <v>0</v>
      </c>
      <c r="L110" s="61">
        <f t="shared" ref="L110" si="325">SUM(I110:I110)*G109</f>
        <v>1.7999999999999999E-2</v>
      </c>
      <c r="M110" s="61">
        <f t="shared" ref="M110" si="326">SUM(J110:J110)*G109</f>
        <v>0</v>
      </c>
      <c r="N110" s="61">
        <f t="shared" ref="N110" si="327">SUM(K110:K110)*G109</f>
        <v>0</v>
      </c>
      <c r="O110" s="67">
        <f t="shared" si="203"/>
        <v>1.7999999999999999E-2</v>
      </c>
      <c r="P110" s="311"/>
      <c r="Q110" s="311"/>
      <c r="R110" s="311"/>
      <c r="S110" s="311"/>
      <c r="T110" s="213"/>
      <c r="U110" s="256"/>
      <c r="V110" s="200"/>
      <c r="W110" s="246"/>
      <c r="X110" s="284"/>
    </row>
    <row r="111" spans="1:24" ht="13.5" thickBot="1">
      <c r="A111" s="469"/>
      <c r="B111" s="232"/>
      <c r="C111" s="271"/>
      <c r="D111" s="267" t="s">
        <v>259</v>
      </c>
      <c r="E111" s="252">
        <v>55</v>
      </c>
      <c r="F111" s="254" t="s">
        <v>260</v>
      </c>
      <c r="G111" s="254">
        <v>0.05</v>
      </c>
      <c r="H111" s="16" t="s">
        <v>131</v>
      </c>
      <c r="I111" s="55">
        <v>0.5</v>
      </c>
      <c r="J111" s="55">
        <v>1</v>
      </c>
      <c r="K111" s="55">
        <v>1</v>
      </c>
      <c r="L111" s="62">
        <f t="shared" ref="L111" si="328">SUM(I111:I111)*G111</f>
        <v>2.5000000000000001E-2</v>
      </c>
      <c r="M111" s="62">
        <f t="shared" ref="M111" si="329">SUM(J111:J111)*G111</f>
        <v>0.05</v>
      </c>
      <c r="N111" s="62">
        <f t="shared" ref="N111" si="330">SUM(K111:K111)*G111</f>
        <v>0.05</v>
      </c>
      <c r="O111" s="68">
        <f t="shared" si="203"/>
        <v>0.05</v>
      </c>
      <c r="P111" s="311"/>
      <c r="Q111" s="311"/>
      <c r="R111" s="311"/>
      <c r="S111" s="311"/>
      <c r="T111" s="213"/>
      <c r="U111" s="256" t="s">
        <v>68</v>
      </c>
      <c r="V111" s="200" t="str">
        <f>+IF(I114&gt;I111,"SUPERADA",IF(I114=I111,"EQUILIBRADA",IF(I114&lt;I111,"PARA MEJORAR")))</f>
        <v>PARA MEJORAR</v>
      </c>
      <c r="W111" s="246"/>
      <c r="X111" s="284"/>
    </row>
    <row r="112" spans="1:24" ht="13.5" thickBot="1">
      <c r="A112" s="469"/>
      <c r="B112" s="232"/>
      <c r="C112" s="271"/>
      <c r="D112" s="267"/>
      <c r="E112" s="252"/>
      <c r="F112" s="254"/>
      <c r="G112" s="254"/>
      <c r="H112" s="51" t="s">
        <v>132</v>
      </c>
      <c r="I112" s="58">
        <v>0.5</v>
      </c>
      <c r="J112" s="58">
        <v>0</v>
      </c>
      <c r="K112" s="58">
        <v>0</v>
      </c>
      <c r="L112" s="61">
        <f>SUM(I112:I112)*G111</f>
        <v>2.5000000000000001E-2</v>
      </c>
      <c r="M112" s="61">
        <f t="shared" ref="M112" si="331">SUM(J112:J112)*G111</f>
        <v>0</v>
      </c>
      <c r="N112" s="61">
        <f t="shared" ref="N112" si="332">SUM(K112:K112)*G111</f>
        <v>0</v>
      </c>
      <c r="O112" s="67">
        <f t="shared" ref="O112:O113" si="333">MAX(L112:N112)</f>
        <v>2.5000000000000001E-2</v>
      </c>
      <c r="P112" s="311"/>
      <c r="Q112" s="311"/>
      <c r="R112" s="311"/>
      <c r="S112" s="311"/>
      <c r="T112" s="213"/>
      <c r="U112" s="256"/>
      <c r="V112" s="200"/>
      <c r="W112" s="246"/>
      <c r="X112" s="284"/>
    </row>
    <row r="113" spans="1:24" ht="13.5" thickBot="1">
      <c r="A113" s="469"/>
      <c r="B113" s="232"/>
      <c r="C113" s="271"/>
      <c r="D113" s="267"/>
      <c r="E113" s="252"/>
      <c r="F113" s="288" t="s">
        <v>261</v>
      </c>
      <c r="G113" s="254"/>
      <c r="H113" s="16" t="s">
        <v>131</v>
      </c>
      <c r="I113" s="55">
        <v>0</v>
      </c>
      <c r="J113" s="55">
        <v>0.3</v>
      </c>
      <c r="K113" s="55">
        <v>1</v>
      </c>
      <c r="L113" s="64">
        <f>SUM(I113:I113)*G111</f>
        <v>0</v>
      </c>
      <c r="M113" s="64">
        <f>SUM(J113:J113)*G111</f>
        <v>1.4999999999999999E-2</v>
      </c>
      <c r="N113" s="64">
        <f>SUM(K113:K113)*G111</f>
        <v>0.05</v>
      </c>
      <c r="O113" s="70">
        <f t="shared" si="333"/>
        <v>0.05</v>
      </c>
      <c r="P113" s="311"/>
      <c r="Q113" s="311"/>
      <c r="R113" s="311"/>
      <c r="S113" s="311"/>
      <c r="T113" s="213"/>
      <c r="U113" s="256"/>
      <c r="V113" s="200"/>
      <c r="W113" s="246"/>
      <c r="X113" s="284"/>
    </row>
    <row r="114" spans="1:24" ht="13.5" thickBot="1">
      <c r="A114" s="469"/>
      <c r="B114" s="232"/>
      <c r="C114" s="271"/>
      <c r="D114" s="267"/>
      <c r="E114" s="252"/>
      <c r="F114" s="254"/>
      <c r="G114" s="254"/>
      <c r="H114" s="15" t="s">
        <v>132</v>
      </c>
      <c r="I114" s="54">
        <v>0</v>
      </c>
      <c r="J114" s="54">
        <v>0</v>
      </c>
      <c r="K114" s="54">
        <v>0</v>
      </c>
      <c r="L114" s="61">
        <f t="shared" ref="L114" si="334">SUM(I114:I114)*G111</f>
        <v>0</v>
      </c>
      <c r="M114" s="61">
        <f>SUM(J114:J114)*G111</f>
        <v>0</v>
      </c>
      <c r="N114" s="61">
        <f>SUM(K114:K114)*G111</f>
        <v>0</v>
      </c>
      <c r="O114" s="67">
        <f t="shared" si="203"/>
        <v>0</v>
      </c>
      <c r="P114" s="311"/>
      <c r="Q114" s="311"/>
      <c r="R114" s="311"/>
      <c r="S114" s="311"/>
      <c r="T114" s="213"/>
      <c r="U114" s="256"/>
      <c r="V114" s="200"/>
      <c r="W114" s="246"/>
      <c r="X114" s="284"/>
    </row>
    <row r="115" spans="1:24" ht="13.5" thickBot="1">
      <c r="A115" s="469"/>
      <c r="B115" s="232"/>
      <c r="C115" s="271"/>
      <c r="D115" s="267" t="s">
        <v>262</v>
      </c>
      <c r="E115" s="252">
        <v>56</v>
      </c>
      <c r="F115" s="254" t="s">
        <v>263</v>
      </c>
      <c r="G115" s="254">
        <v>0.05</v>
      </c>
      <c r="H115" s="16" t="s">
        <v>131</v>
      </c>
      <c r="I115" s="55">
        <v>0.3</v>
      </c>
      <c r="J115" s="55">
        <v>0.5</v>
      </c>
      <c r="K115" s="55">
        <v>1</v>
      </c>
      <c r="L115" s="62">
        <f t="shared" ref="L115" si="335">SUM(I115:I115)*G115</f>
        <v>1.4999999999999999E-2</v>
      </c>
      <c r="M115" s="62">
        <f t="shared" ref="M115" si="336">SUM(J115:J115)*G115</f>
        <v>2.5000000000000001E-2</v>
      </c>
      <c r="N115" s="62">
        <f t="shared" ref="N115" si="337">SUM(K115:K115)*G115</f>
        <v>0.05</v>
      </c>
      <c r="O115" s="68">
        <f t="shared" si="203"/>
        <v>0.05</v>
      </c>
      <c r="P115" s="311"/>
      <c r="Q115" s="311"/>
      <c r="R115" s="311"/>
      <c r="S115" s="311"/>
      <c r="T115" s="213"/>
      <c r="U115" s="256" t="s">
        <v>68</v>
      </c>
      <c r="V115" s="200" t="str">
        <f>+IF(I116&gt;I115,"SUPERADA",IF(I116=I115,"EQUILIBRADA",IF(I116&lt;I115,"PARA MEJORAR")))</f>
        <v>EQUILIBRADA</v>
      </c>
      <c r="W115" s="246"/>
      <c r="X115" s="284"/>
    </row>
    <row r="116" spans="1:24" ht="13.5" thickBot="1">
      <c r="A116" s="469"/>
      <c r="B116" s="232"/>
      <c r="C116" s="271"/>
      <c r="D116" s="268"/>
      <c r="E116" s="253"/>
      <c r="F116" s="255"/>
      <c r="G116" s="255"/>
      <c r="H116" s="17" t="s">
        <v>132</v>
      </c>
      <c r="I116" s="56">
        <v>0.3</v>
      </c>
      <c r="J116" s="56">
        <v>0</v>
      </c>
      <c r="K116" s="56">
        <v>0</v>
      </c>
      <c r="L116" s="63">
        <f t="shared" ref="L116" si="338">SUM(I116:I116)*G115</f>
        <v>1.4999999999999999E-2</v>
      </c>
      <c r="M116" s="63">
        <f t="shared" ref="M116" si="339">SUM(J116:J116)*G115</f>
        <v>0</v>
      </c>
      <c r="N116" s="63">
        <f t="shared" ref="N116" si="340">SUM(K116:K116)*G115</f>
        <v>0</v>
      </c>
      <c r="O116" s="69">
        <f t="shared" si="203"/>
        <v>1.4999999999999999E-2</v>
      </c>
      <c r="P116" s="312"/>
      <c r="Q116" s="312"/>
      <c r="R116" s="312"/>
      <c r="S116" s="312"/>
      <c r="T116" s="213"/>
      <c r="U116" s="256"/>
      <c r="V116" s="200"/>
      <c r="W116" s="246"/>
      <c r="X116" s="285"/>
    </row>
    <row r="117" spans="1:24" ht="13.5" thickBot="1">
      <c r="A117" s="469"/>
      <c r="B117" s="232"/>
      <c r="C117" s="271" t="s">
        <v>264</v>
      </c>
      <c r="D117" s="289" t="s">
        <v>265</v>
      </c>
      <c r="E117" s="274">
        <v>57</v>
      </c>
      <c r="F117" s="275" t="s">
        <v>266</v>
      </c>
      <c r="G117" s="275">
        <v>0.33</v>
      </c>
      <c r="H117" s="14" t="s">
        <v>131</v>
      </c>
      <c r="I117" s="53">
        <v>0.4</v>
      </c>
      <c r="J117" s="53">
        <v>0.6</v>
      </c>
      <c r="K117" s="53">
        <v>1</v>
      </c>
      <c r="L117" s="60">
        <f t="shared" ref="L117" si="341">SUM(I117:I117)*G117</f>
        <v>0.13200000000000001</v>
      </c>
      <c r="M117" s="60">
        <f t="shared" ref="M117" si="342">SUM(J117:J117)*G117</f>
        <v>0.19800000000000001</v>
      </c>
      <c r="N117" s="60">
        <f t="shared" ref="N117" si="343">SUM(K117:K117)*G117</f>
        <v>0.33</v>
      </c>
      <c r="O117" s="66">
        <f t="shared" si="203"/>
        <v>0.33</v>
      </c>
      <c r="P117" s="290">
        <f>+L118+L120+L122</f>
        <v>0.35310000000000002</v>
      </c>
      <c r="Q117" s="290">
        <f t="shared" ref="Q117:R117" si="344">+M118+M120+M122</f>
        <v>0</v>
      </c>
      <c r="R117" s="290">
        <f t="shared" si="344"/>
        <v>0</v>
      </c>
      <c r="S117" s="290">
        <f>MAX(P117:R122)</f>
        <v>0.35310000000000002</v>
      </c>
      <c r="T117" s="213"/>
      <c r="U117" s="256" t="s">
        <v>76</v>
      </c>
      <c r="V117" s="200" t="str">
        <f>+IF(I118&gt;I117,"SUPERADA",IF(I118=I117,"EQUILIBRADA",IF(I118&lt;I117,"PARA MEJORAR")))</f>
        <v>EQUILIBRADA</v>
      </c>
      <c r="W117" s="246"/>
      <c r="X117" s="283"/>
    </row>
    <row r="118" spans="1:24" ht="13.5" thickBot="1">
      <c r="A118" s="469"/>
      <c r="B118" s="232"/>
      <c r="C118" s="271"/>
      <c r="D118" s="265"/>
      <c r="E118" s="252"/>
      <c r="F118" s="254"/>
      <c r="G118" s="254"/>
      <c r="H118" s="15" t="s">
        <v>132</v>
      </c>
      <c r="I118" s="54">
        <v>0.4</v>
      </c>
      <c r="J118" s="54">
        <v>0</v>
      </c>
      <c r="K118" s="54">
        <v>0</v>
      </c>
      <c r="L118" s="61">
        <f t="shared" ref="L118" si="345">SUM(I118:I118)*G117</f>
        <v>0.13200000000000001</v>
      </c>
      <c r="M118" s="61">
        <f t="shared" ref="M118" si="346">SUM(J118:J118)*G117</f>
        <v>0</v>
      </c>
      <c r="N118" s="61">
        <f t="shared" ref="N118" si="347">SUM(K118:K118)*G117</f>
        <v>0</v>
      </c>
      <c r="O118" s="67">
        <f t="shared" si="203"/>
        <v>0.13200000000000001</v>
      </c>
      <c r="P118" s="291"/>
      <c r="Q118" s="291"/>
      <c r="R118" s="291"/>
      <c r="S118" s="291"/>
      <c r="T118" s="213"/>
      <c r="U118" s="256"/>
      <c r="V118" s="200"/>
      <c r="W118" s="246"/>
      <c r="X118" s="284"/>
    </row>
    <row r="119" spans="1:24" ht="13.5" thickBot="1">
      <c r="A119" s="469"/>
      <c r="B119" s="232"/>
      <c r="C119" s="271"/>
      <c r="D119" s="265" t="s">
        <v>267</v>
      </c>
      <c r="E119" s="252">
        <v>58</v>
      </c>
      <c r="F119" s="254" t="s">
        <v>268</v>
      </c>
      <c r="G119" s="254">
        <v>0.33</v>
      </c>
      <c r="H119" s="16" t="s">
        <v>131</v>
      </c>
      <c r="I119" s="55">
        <v>0.33</v>
      </c>
      <c r="J119" s="55">
        <v>0.66</v>
      </c>
      <c r="K119" s="55">
        <v>1</v>
      </c>
      <c r="L119" s="62">
        <f t="shared" ref="L119" si="348">SUM(I119:I119)*G119</f>
        <v>0.10890000000000001</v>
      </c>
      <c r="M119" s="62">
        <f t="shared" ref="M119" si="349">SUM(J119:J119)*G119</f>
        <v>0.21780000000000002</v>
      </c>
      <c r="N119" s="62">
        <f t="shared" ref="N119" si="350">SUM(K119:K119)*G119</f>
        <v>0.33</v>
      </c>
      <c r="O119" s="68">
        <f t="shared" si="203"/>
        <v>0.33</v>
      </c>
      <c r="P119" s="291"/>
      <c r="Q119" s="291"/>
      <c r="R119" s="291"/>
      <c r="S119" s="291"/>
      <c r="T119" s="213"/>
      <c r="U119" s="256" t="s">
        <v>76</v>
      </c>
      <c r="V119" s="200" t="str">
        <f>+IF(I120&gt;I119,"SUPERADA",IF(I120=I119,"EQUILIBRADA",IF(I120&lt;I119,"PARA MEJORAR")))</f>
        <v>EQUILIBRADA</v>
      </c>
      <c r="W119" s="246"/>
      <c r="X119" s="284"/>
    </row>
    <row r="120" spans="1:24" ht="13.5" thickBot="1">
      <c r="A120" s="469"/>
      <c r="B120" s="232"/>
      <c r="C120" s="271"/>
      <c r="D120" s="265"/>
      <c r="E120" s="252"/>
      <c r="F120" s="254"/>
      <c r="G120" s="254"/>
      <c r="H120" s="15" t="s">
        <v>132</v>
      </c>
      <c r="I120" s="54">
        <v>0.33</v>
      </c>
      <c r="J120" s="54">
        <v>0</v>
      </c>
      <c r="K120" s="54">
        <v>0</v>
      </c>
      <c r="L120" s="61">
        <f t="shared" ref="L120" si="351">SUM(I120:I120)*G119</f>
        <v>0.10890000000000001</v>
      </c>
      <c r="M120" s="61">
        <f t="shared" ref="M120" si="352">SUM(J120:J120)*G119</f>
        <v>0</v>
      </c>
      <c r="N120" s="61">
        <f t="shared" ref="N120" si="353">SUM(K120:K120)*G119</f>
        <v>0</v>
      </c>
      <c r="O120" s="67">
        <f t="shared" si="203"/>
        <v>0.10890000000000001</v>
      </c>
      <c r="P120" s="291"/>
      <c r="Q120" s="291"/>
      <c r="R120" s="291"/>
      <c r="S120" s="291"/>
      <c r="T120" s="213"/>
      <c r="U120" s="256"/>
      <c r="V120" s="200"/>
      <c r="W120" s="246"/>
      <c r="X120" s="284"/>
    </row>
    <row r="121" spans="1:24" ht="13.5" thickBot="1">
      <c r="A121" s="469"/>
      <c r="B121" s="232"/>
      <c r="C121" s="271"/>
      <c r="D121" s="265" t="s">
        <v>269</v>
      </c>
      <c r="E121" s="266">
        <v>59</v>
      </c>
      <c r="F121" s="288" t="s">
        <v>270</v>
      </c>
      <c r="G121" s="254">
        <v>0.34</v>
      </c>
      <c r="H121" s="16" t="s">
        <v>131</v>
      </c>
      <c r="I121" s="55">
        <v>0.33</v>
      </c>
      <c r="J121" s="55">
        <v>0.66</v>
      </c>
      <c r="K121" s="55">
        <v>1</v>
      </c>
      <c r="L121" s="62">
        <f t="shared" ref="L121" si="354">SUM(I121:I121)*G121</f>
        <v>0.11220000000000001</v>
      </c>
      <c r="M121" s="62">
        <f t="shared" ref="M121" si="355">SUM(J121:J121)*G121</f>
        <v>0.22440000000000002</v>
      </c>
      <c r="N121" s="62">
        <f t="shared" ref="N121" si="356">SUM(K121:K121)*G121</f>
        <v>0.34</v>
      </c>
      <c r="O121" s="68">
        <f t="shared" si="203"/>
        <v>0.34</v>
      </c>
      <c r="P121" s="291"/>
      <c r="Q121" s="291"/>
      <c r="R121" s="291"/>
      <c r="S121" s="291"/>
      <c r="T121" s="213"/>
      <c r="U121" s="256" t="s">
        <v>50</v>
      </c>
      <c r="V121" s="200" t="str">
        <f>+IF(I122&gt;I121,"SUPERADA",IF(I122=I121,"EQUILIBRADA",IF(I122&lt;I121,"PARA MEJORAR")))</f>
        <v>EQUILIBRADA</v>
      </c>
      <c r="W121" s="246"/>
      <c r="X121" s="284"/>
    </row>
    <row r="122" spans="1:24" ht="13.5" thickBot="1">
      <c r="A122" s="469"/>
      <c r="B122" s="232"/>
      <c r="C122" s="271"/>
      <c r="D122" s="286"/>
      <c r="E122" s="287"/>
      <c r="F122" s="255"/>
      <c r="G122" s="255"/>
      <c r="H122" s="17" t="s">
        <v>132</v>
      </c>
      <c r="I122" s="56">
        <v>0.33</v>
      </c>
      <c r="J122" s="56">
        <v>0</v>
      </c>
      <c r="K122" s="56">
        <v>0</v>
      </c>
      <c r="L122" s="63">
        <f t="shared" ref="L122" si="357">SUM(I122:I122)*G121</f>
        <v>0.11220000000000001</v>
      </c>
      <c r="M122" s="63">
        <f t="shared" ref="M122" si="358">SUM(J122:J122)*G121</f>
        <v>0</v>
      </c>
      <c r="N122" s="63">
        <f t="shared" ref="N122" si="359">SUM(K122:K122)*G121</f>
        <v>0</v>
      </c>
      <c r="O122" s="69">
        <f t="shared" si="203"/>
        <v>0.11220000000000001</v>
      </c>
      <c r="P122" s="292"/>
      <c r="Q122" s="292"/>
      <c r="R122" s="292"/>
      <c r="S122" s="292"/>
      <c r="T122" s="213"/>
      <c r="U122" s="256"/>
      <c r="V122" s="200"/>
      <c r="W122" s="246"/>
      <c r="X122" s="285"/>
    </row>
    <row r="123" spans="1:24" ht="13.5" thickBot="1">
      <c r="A123" s="469"/>
      <c r="B123" s="232"/>
      <c r="C123" s="271" t="s">
        <v>271</v>
      </c>
      <c r="D123" s="272" t="s">
        <v>272</v>
      </c>
      <c r="E123" s="274">
        <v>60</v>
      </c>
      <c r="F123" s="275" t="s">
        <v>273</v>
      </c>
      <c r="G123" s="276">
        <v>1</v>
      </c>
      <c r="H123" s="14" t="s">
        <v>131</v>
      </c>
      <c r="I123" s="53">
        <v>0</v>
      </c>
      <c r="J123" s="53">
        <v>0.5</v>
      </c>
      <c r="K123" s="53">
        <v>1</v>
      </c>
      <c r="L123" s="60">
        <f t="shared" ref="L123" si="360">SUM(I123:I123)*G123</f>
        <v>0</v>
      </c>
      <c r="M123" s="60">
        <f t="shared" ref="M123" si="361">SUM(J123:J123)*G123</f>
        <v>0.5</v>
      </c>
      <c r="N123" s="60">
        <f t="shared" ref="N123" si="362">SUM(K123:K123)*G123</f>
        <v>1</v>
      </c>
      <c r="O123" s="66">
        <f t="shared" si="203"/>
        <v>1</v>
      </c>
      <c r="P123" s="282">
        <f>+L124</f>
        <v>0</v>
      </c>
      <c r="Q123" s="282">
        <f t="shared" ref="Q123:R123" si="363">+M124</f>
        <v>0</v>
      </c>
      <c r="R123" s="282">
        <f t="shared" si="363"/>
        <v>0</v>
      </c>
      <c r="S123" s="282">
        <f>MAX(P123:R124)</f>
        <v>0</v>
      </c>
      <c r="T123" s="213"/>
      <c r="U123" s="256" t="s">
        <v>180</v>
      </c>
      <c r="V123" s="200" t="str">
        <f>+IF(I124&gt;I123,"SUPERADA",IF(I124=I123,"EQUILIBRADA",IF(I124&lt;I123,"PARA MEJORAR")))</f>
        <v>EQUILIBRADA</v>
      </c>
      <c r="W123" s="246"/>
      <c r="X123" s="278"/>
    </row>
    <row r="124" spans="1:24" ht="31.5" customHeight="1" thickBot="1">
      <c r="A124" s="469"/>
      <c r="B124" s="232"/>
      <c r="C124" s="271"/>
      <c r="D124" s="273"/>
      <c r="E124" s="253"/>
      <c r="F124" s="255"/>
      <c r="G124" s="277"/>
      <c r="H124" s="17" t="s">
        <v>132</v>
      </c>
      <c r="I124" s="56">
        <v>0</v>
      </c>
      <c r="J124" s="56">
        <v>0</v>
      </c>
      <c r="K124" s="56">
        <v>0</v>
      </c>
      <c r="L124" s="63">
        <f t="shared" ref="L124" si="364">SUM(I124:I124)*G123</f>
        <v>0</v>
      </c>
      <c r="M124" s="63">
        <f t="shared" ref="M124" si="365">SUM(J124:J124)*G123</f>
        <v>0</v>
      </c>
      <c r="N124" s="63">
        <f t="shared" ref="N124" si="366">SUM(K124:K124)*G123</f>
        <v>0</v>
      </c>
      <c r="O124" s="69">
        <f t="shared" si="203"/>
        <v>0</v>
      </c>
      <c r="P124" s="251"/>
      <c r="Q124" s="251"/>
      <c r="R124" s="251"/>
      <c r="S124" s="251"/>
      <c r="T124" s="213"/>
      <c r="U124" s="256"/>
      <c r="V124" s="200"/>
      <c r="W124" s="246"/>
      <c r="X124" s="279"/>
    </row>
    <row r="125" spans="1:24" ht="13.5" thickBot="1">
      <c r="A125" s="469"/>
      <c r="B125" s="232"/>
      <c r="C125" s="271" t="s">
        <v>274</v>
      </c>
      <c r="D125" s="281" t="s">
        <v>275</v>
      </c>
      <c r="E125" s="274">
        <v>61</v>
      </c>
      <c r="F125" s="275" t="s">
        <v>276</v>
      </c>
      <c r="G125" s="276">
        <v>1</v>
      </c>
      <c r="H125" s="14" t="s">
        <v>131</v>
      </c>
      <c r="I125" s="53">
        <v>0.33</v>
      </c>
      <c r="J125" s="53">
        <v>0.66</v>
      </c>
      <c r="K125" s="53">
        <v>1</v>
      </c>
      <c r="L125" s="60">
        <f t="shared" ref="L125" si="367">SUM(I125:I125)*G125</f>
        <v>0.33</v>
      </c>
      <c r="M125" s="60">
        <f t="shared" ref="M125" si="368">SUM(J125:J125)*G125</f>
        <v>0.66</v>
      </c>
      <c r="N125" s="60">
        <f t="shared" ref="N125" si="369">SUM(K125:K125)*G125</f>
        <v>1</v>
      </c>
      <c r="O125" s="66">
        <f t="shared" si="203"/>
        <v>1</v>
      </c>
      <c r="P125" s="282">
        <f>+L126</f>
        <v>0.33</v>
      </c>
      <c r="Q125" s="282">
        <f t="shared" ref="Q125:R125" si="370">+M126</f>
        <v>0</v>
      </c>
      <c r="R125" s="282">
        <f t="shared" si="370"/>
        <v>0</v>
      </c>
      <c r="S125" s="282">
        <f>MAX(P125:R126)</f>
        <v>0.33</v>
      </c>
      <c r="T125" s="213"/>
      <c r="U125" s="256" t="s">
        <v>37</v>
      </c>
      <c r="V125" s="200" t="str">
        <f>+IF(I126&gt;I125,"SUPERADA",IF(I126=I125,"EQUILIBRADA",IF(I126&lt;I125,"PARA MEJORAR")))</f>
        <v>EQUILIBRADA</v>
      </c>
      <c r="W125" s="246"/>
      <c r="X125" s="279"/>
    </row>
    <row r="126" spans="1:24" ht="62.25" customHeight="1" thickBot="1">
      <c r="A126" s="469"/>
      <c r="B126" s="232"/>
      <c r="C126" s="271"/>
      <c r="D126" s="268"/>
      <c r="E126" s="253"/>
      <c r="F126" s="255"/>
      <c r="G126" s="277"/>
      <c r="H126" s="17" t="s">
        <v>132</v>
      </c>
      <c r="I126" s="56">
        <v>0.33</v>
      </c>
      <c r="J126" s="56">
        <v>0</v>
      </c>
      <c r="K126" s="56">
        <v>0</v>
      </c>
      <c r="L126" s="63">
        <f t="shared" ref="L126" si="371">SUM(I126:I126)*G125</f>
        <v>0.33</v>
      </c>
      <c r="M126" s="63">
        <f t="shared" ref="M126" si="372">SUM(J126:J126)*G125</f>
        <v>0</v>
      </c>
      <c r="N126" s="63">
        <f t="shared" ref="N126" si="373">SUM(K126:K126)*G125</f>
        <v>0</v>
      </c>
      <c r="O126" s="69">
        <f t="shared" si="203"/>
        <v>0.33</v>
      </c>
      <c r="P126" s="251"/>
      <c r="Q126" s="251"/>
      <c r="R126" s="251"/>
      <c r="S126" s="251"/>
      <c r="T126" s="213"/>
      <c r="U126" s="256"/>
      <c r="V126" s="200"/>
      <c r="W126" s="246"/>
      <c r="X126" s="279"/>
    </row>
    <row r="127" spans="1:24" ht="35.25" customHeight="1" thickBot="1">
      <c r="A127" s="469"/>
      <c r="B127" s="232"/>
      <c r="C127" s="271" t="s">
        <v>277</v>
      </c>
      <c r="D127" s="304" t="s">
        <v>278</v>
      </c>
      <c r="E127" s="305">
        <v>62</v>
      </c>
      <c r="F127" s="306" t="s">
        <v>279</v>
      </c>
      <c r="G127" s="306">
        <v>0.33</v>
      </c>
      <c r="H127" s="18" t="s">
        <v>131</v>
      </c>
      <c r="I127" s="59">
        <v>0.33</v>
      </c>
      <c r="J127" s="59">
        <v>0.66</v>
      </c>
      <c r="K127" s="59">
        <v>1</v>
      </c>
      <c r="L127" s="65">
        <f t="shared" ref="L127" si="374">SUM(I127:I127)*G127</f>
        <v>0.10890000000000001</v>
      </c>
      <c r="M127" s="65">
        <f t="shared" ref="M127" si="375">SUM(J127:J127)*G127</f>
        <v>0.21780000000000002</v>
      </c>
      <c r="N127" s="65">
        <f t="shared" ref="N127" si="376">SUM(K127:K127)*G127</f>
        <v>0.33</v>
      </c>
      <c r="O127" s="71">
        <f t="shared" si="203"/>
        <v>0.33</v>
      </c>
      <c r="P127" s="249">
        <f>+L128+L130+L132</f>
        <v>0.33</v>
      </c>
      <c r="Q127" s="249">
        <f t="shared" ref="Q127:R127" si="377">+M128+M130+M132</f>
        <v>0</v>
      </c>
      <c r="R127" s="249">
        <f t="shared" si="377"/>
        <v>0</v>
      </c>
      <c r="S127" s="249">
        <f>MAX(P127:R132)</f>
        <v>0.33</v>
      </c>
      <c r="T127" s="213"/>
      <c r="U127" s="256" t="s">
        <v>90</v>
      </c>
      <c r="V127" s="200" t="str">
        <f>+IF(I128&gt;I127,"SUPERADA",IF(I128=I127,"EQUILIBRADA",IF(I128&lt;I127,"PARA MEJORAR")))</f>
        <v>EQUILIBRADA</v>
      </c>
      <c r="W127" s="246"/>
      <c r="X127" s="279"/>
    </row>
    <row r="128" spans="1:24" ht="13.5" thickBot="1">
      <c r="A128" s="469"/>
      <c r="B128" s="232"/>
      <c r="C128" s="271"/>
      <c r="D128" s="265"/>
      <c r="E128" s="252"/>
      <c r="F128" s="254"/>
      <c r="G128" s="254"/>
      <c r="H128" s="15" t="s">
        <v>132</v>
      </c>
      <c r="I128" s="54">
        <v>0.33</v>
      </c>
      <c r="J128" s="54">
        <v>0</v>
      </c>
      <c r="K128" s="54">
        <v>0</v>
      </c>
      <c r="L128" s="61">
        <f t="shared" ref="L128" si="378">SUM(I128:I128)*G127</f>
        <v>0.10890000000000001</v>
      </c>
      <c r="M128" s="61">
        <f t="shared" ref="M128" si="379">SUM(J128:J128)*G127</f>
        <v>0</v>
      </c>
      <c r="N128" s="61">
        <f t="shared" ref="N128" si="380">SUM(K128:K128)*G127</f>
        <v>0</v>
      </c>
      <c r="O128" s="67">
        <f t="shared" si="203"/>
        <v>0.10890000000000001</v>
      </c>
      <c r="P128" s="250"/>
      <c r="Q128" s="250"/>
      <c r="R128" s="250"/>
      <c r="S128" s="250"/>
      <c r="T128" s="213"/>
      <c r="U128" s="256"/>
      <c r="V128" s="200"/>
      <c r="W128" s="246"/>
      <c r="X128" s="279"/>
    </row>
    <row r="129" spans="1:24" ht="13.5" thickBot="1">
      <c r="A129" s="469"/>
      <c r="B129" s="232"/>
      <c r="C129" s="271"/>
      <c r="D129" s="265" t="s">
        <v>280</v>
      </c>
      <c r="E129" s="266">
        <v>63</v>
      </c>
      <c r="F129" s="254" t="s">
        <v>281</v>
      </c>
      <c r="G129" s="254">
        <v>0.33</v>
      </c>
      <c r="H129" s="16" t="s">
        <v>131</v>
      </c>
      <c r="I129" s="55">
        <v>0.33</v>
      </c>
      <c r="J129" s="55">
        <v>0.66</v>
      </c>
      <c r="K129" s="55">
        <v>1</v>
      </c>
      <c r="L129" s="62">
        <f t="shared" ref="L129" si="381">SUM(I129:I129)*G129</f>
        <v>0.10890000000000001</v>
      </c>
      <c r="M129" s="62">
        <f t="shared" ref="M129" si="382">SUM(J129:J129)*G129</f>
        <v>0.21780000000000002</v>
      </c>
      <c r="N129" s="62">
        <f t="shared" ref="N129" si="383">SUM(K129:K129)*G129</f>
        <v>0.33</v>
      </c>
      <c r="O129" s="68">
        <f t="shared" si="203"/>
        <v>0.33</v>
      </c>
      <c r="P129" s="250"/>
      <c r="Q129" s="250"/>
      <c r="R129" s="250"/>
      <c r="S129" s="250"/>
      <c r="T129" s="213"/>
      <c r="U129" s="256" t="s">
        <v>50</v>
      </c>
      <c r="V129" s="200" t="str">
        <f>+IF(I130&gt;I129,"SUPERADA",IF(I130=I129,"EQUILIBRADA",IF(I130&lt;I129,"PARA MEJORAR")))</f>
        <v>EQUILIBRADA</v>
      </c>
      <c r="W129" s="246"/>
      <c r="X129" s="279"/>
    </row>
    <row r="130" spans="1:24" ht="36.75" customHeight="1" thickBot="1">
      <c r="A130" s="469"/>
      <c r="B130" s="232"/>
      <c r="C130" s="271"/>
      <c r="D130" s="265"/>
      <c r="E130" s="266"/>
      <c r="F130" s="254"/>
      <c r="G130" s="254"/>
      <c r="H130" s="15" t="s">
        <v>132</v>
      </c>
      <c r="I130" s="54">
        <v>0.33</v>
      </c>
      <c r="J130" s="54">
        <v>0</v>
      </c>
      <c r="K130" s="54">
        <v>0</v>
      </c>
      <c r="L130" s="61">
        <f t="shared" ref="L130" si="384">SUM(I130:I130)*G129</f>
        <v>0.10890000000000001</v>
      </c>
      <c r="M130" s="61">
        <f t="shared" ref="M130" si="385">SUM(J130:J130)*G129</f>
        <v>0</v>
      </c>
      <c r="N130" s="61">
        <f t="shared" ref="N130" si="386">SUM(K130:K130)*G129</f>
        <v>0</v>
      </c>
      <c r="O130" s="67">
        <f t="shared" si="203"/>
        <v>0.10890000000000001</v>
      </c>
      <c r="P130" s="250"/>
      <c r="Q130" s="250"/>
      <c r="R130" s="250"/>
      <c r="S130" s="250"/>
      <c r="T130" s="213"/>
      <c r="U130" s="256"/>
      <c r="V130" s="200"/>
      <c r="W130" s="246"/>
      <c r="X130" s="279"/>
    </row>
    <row r="131" spans="1:24" ht="45" customHeight="1" thickBot="1">
      <c r="A131" s="469"/>
      <c r="B131" s="232"/>
      <c r="C131" s="271"/>
      <c r="D131" s="267" t="s">
        <v>282</v>
      </c>
      <c r="E131" s="252">
        <v>64</v>
      </c>
      <c r="F131" s="254" t="s">
        <v>283</v>
      </c>
      <c r="G131" s="254">
        <v>0.34</v>
      </c>
      <c r="H131" s="16" t="s">
        <v>131</v>
      </c>
      <c r="I131" s="55">
        <v>0.33</v>
      </c>
      <c r="J131" s="55">
        <v>0.66</v>
      </c>
      <c r="K131" s="55">
        <v>1</v>
      </c>
      <c r="L131" s="62">
        <f t="shared" ref="L131" si="387">SUM(I131:I131)*G131</f>
        <v>0.11220000000000001</v>
      </c>
      <c r="M131" s="62">
        <f t="shared" ref="M131" si="388">SUM(J131:J131)*G131</f>
        <v>0.22440000000000002</v>
      </c>
      <c r="N131" s="62">
        <f t="shared" ref="N131" si="389">SUM(K131:K131)*G131</f>
        <v>0.34</v>
      </c>
      <c r="O131" s="68">
        <f t="shared" si="203"/>
        <v>0.34</v>
      </c>
      <c r="P131" s="250"/>
      <c r="Q131" s="250"/>
      <c r="R131" s="250"/>
      <c r="S131" s="250"/>
      <c r="T131" s="213"/>
      <c r="U131" s="256" t="s">
        <v>29</v>
      </c>
      <c r="V131" s="200" t="str">
        <f>+IF(I132&gt;I131,"SUPERADA",IF(I132=I131,"EQUILIBRADA",IF(I132&lt;I131,"PARA MEJORAR")))</f>
        <v>EQUILIBRADA</v>
      </c>
      <c r="W131" s="246"/>
      <c r="X131" s="279"/>
    </row>
    <row r="132" spans="1:24" ht="13.5" thickBot="1">
      <c r="A132" s="469"/>
      <c r="B132" s="232"/>
      <c r="C132" s="271"/>
      <c r="D132" s="268"/>
      <c r="E132" s="253"/>
      <c r="F132" s="255"/>
      <c r="G132" s="255"/>
      <c r="H132" s="17" t="s">
        <v>132</v>
      </c>
      <c r="I132" s="56">
        <v>0.33</v>
      </c>
      <c r="J132" s="56">
        <v>0</v>
      </c>
      <c r="K132" s="56">
        <v>0</v>
      </c>
      <c r="L132" s="63">
        <f t="shared" ref="L132" si="390">SUM(I132:I132)*G131</f>
        <v>0.11220000000000001</v>
      </c>
      <c r="M132" s="63">
        <f t="shared" ref="M132" si="391">SUM(J132:J132)*G131</f>
        <v>0</v>
      </c>
      <c r="N132" s="63">
        <f t="shared" ref="N132" si="392">SUM(K132:K132)*G131</f>
        <v>0</v>
      </c>
      <c r="O132" s="69">
        <f t="shared" si="203"/>
        <v>0.11220000000000001</v>
      </c>
      <c r="P132" s="251"/>
      <c r="Q132" s="251"/>
      <c r="R132" s="251"/>
      <c r="S132" s="251"/>
      <c r="T132" s="313"/>
      <c r="U132" s="257"/>
      <c r="V132" s="201"/>
      <c r="W132" s="247"/>
      <c r="X132" s="280"/>
    </row>
    <row r="133" spans="1:24">
      <c r="A133" s="469"/>
      <c r="B133" s="258" t="s">
        <v>284</v>
      </c>
      <c r="C133" s="258" t="s">
        <v>285</v>
      </c>
      <c r="D133" s="261" t="s">
        <v>286</v>
      </c>
      <c r="E133" s="263">
        <v>65</v>
      </c>
      <c r="F133" s="264" t="s">
        <v>287</v>
      </c>
      <c r="G133" s="236">
        <v>0.2</v>
      </c>
      <c r="H133" s="14" t="s">
        <v>131</v>
      </c>
      <c r="I133" s="53">
        <v>0</v>
      </c>
      <c r="J133" s="53">
        <v>0.3</v>
      </c>
      <c r="K133" s="53">
        <v>1</v>
      </c>
      <c r="L133" s="60">
        <f t="shared" ref="L133" si="393">SUM(I133:I133)*G133</f>
        <v>0</v>
      </c>
      <c r="M133" s="60">
        <f t="shared" ref="M133" si="394">SUM(J133:J133)*G133</f>
        <v>0.06</v>
      </c>
      <c r="N133" s="60">
        <f t="shared" ref="N133" si="395">SUM(K133:K133)*G133</f>
        <v>0.2</v>
      </c>
      <c r="O133" s="66">
        <f t="shared" si="203"/>
        <v>0.2</v>
      </c>
      <c r="P133" s="237">
        <f>+L134+L136+L138+L140+L142</f>
        <v>0.13200000000000001</v>
      </c>
      <c r="Q133" s="237">
        <f>+M134+M136+M138+M140+M142</f>
        <v>0</v>
      </c>
      <c r="R133" s="237">
        <f>+N134+N136+N138+N140+N142</f>
        <v>0</v>
      </c>
      <c r="S133" s="237">
        <f>MAX(P133:R142)</f>
        <v>0.13200000000000001</v>
      </c>
      <c r="T133" s="240">
        <f>AVERAGE(S133:S142)</f>
        <v>0.13200000000000001</v>
      </c>
      <c r="U133" s="243" t="s">
        <v>82</v>
      </c>
      <c r="V133" s="244" t="str">
        <f>+IF(I134&gt;I133,"SUPERADA",IF(I134=I133,"EQUILIBRADA",IF(I134&lt;I133,"PARA MEJORAR")))</f>
        <v>EQUILIBRADA</v>
      </c>
      <c r="W133" s="245"/>
      <c r="X133" s="233"/>
    </row>
    <row r="134" spans="1:24">
      <c r="A134" s="469"/>
      <c r="B134" s="259"/>
      <c r="C134" s="259"/>
      <c r="D134" s="262"/>
      <c r="E134" s="230"/>
      <c r="F134" s="231"/>
      <c r="G134" s="224"/>
      <c r="H134" s="15" t="s">
        <v>132</v>
      </c>
      <c r="I134" s="54">
        <v>0</v>
      </c>
      <c r="J134" s="54">
        <v>0</v>
      </c>
      <c r="K134" s="54">
        <v>0</v>
      </c>
      <c r="L134" s="61">
        <f t="shared" ref="L134" si="396">SUM(I134:I134)*G133</f>
        <v>0</v>
      </c>
      <c r="M134" s="61">
        <f t="shared" ref="M134" si="397">SUM(J134:J134)*G133</f>
        <v>0</v>
      </c>
      <c r="N134" s="61">
        <f t="shared" ref="N134" si="398">SUM(K134:K134)*G133</f>
        <v>0</v>
      </c>
      <c r="O134" s="67">
        <f t="shared" si="203"/>
        <v>0</v>
      </c>
      <c r="P134" s="238"/>
      <c r="Q134" s="238"/>
      <c r="R134" s="238"/>
      <c r="S134" s="238"/>
      <c r="T134" s="241"/>
      <c r="U134" s="226"/>
      <c r="V134" s="200"/>
      <c r="W134" s="246"/>
      <c r="X134" s="234"/>
    </row>
    <row r="135" spans="1:24">
      <c r="A135" s="469"/>
      <c r="B135" s="259"/>
      <c r="C135" s="259"/>
      <c r="D135" s="228" t="s">
        <v>288</v>
      </c>
      <c r="E135" s="229">
        <v>66</v>
      </c>
      <c r="F135" s="231" t="s">
        <v>289</v>
      </c>
      <c r="G135" s="224">
        <v>0.2</v>
      </c>
      <c r="H135" s="16" t="s">
        <v>131</v>
      </c>
      <c r="I135" s="55">
        <v>0.33</v>
      </c>
      <c r="J135" s="55">
        <v>0.66</v>
      </c>
      <c r="K135" s="55">
        <v>1</v>
      </c>
      <c r="L135" s="62">
        <f t="shared" ref="L135" si="399">SUM(I135:I135)*G135</f>
        <v>6.6000000000000003E-2</v>
      </c>
      <c r="M135" s="62">
        <f t="shared" ref="M135" si="400">SUM(J135:J135)*G135</f>
        <v>0.13200000000000001</v>
      </c>
      <c r="N135" s="62">
        <f t="shared" ref="N135" si="401">SUM(K135:K135)*G135</f>
        <v>0.2</v>
      </c>
      <c r="O135" s="68">
        <f t="shared" ref="O135:O152" si="402">MAX(L135:N135)</f>
        <v>0.2</v>
      </c>
      <c r="P135" s="238"/>
      <c r="Q135" s="238"/>
      <c r="R135" s="238"/>
      <c r="S135" s="238"/>
      <c r="T135" s="241"/>
      <c r="U135" s="226" t="s">
        <v>63</v>
      </c>
      <c r="V135" s="200" t="str">
        <f>+IF(I136&gt;I135,"SUPERADA",IF(I136=I135,"EQUILIBRADA",IF(I136&lt;I135,"PARA MEJORAR")))</f>
        <v>EQUILIBRADA</v>
      </c>
      <c r="W135" s="246"/>
      <c r="X135" s="234"/>
    </row>
    <row r="136" spans="1:24">
      <c r="A136" s="469"/>
      <c r="B136" s="259"/>
      <c r="C136" s="259"/>
      <c r="D136" s="228"/>
      <c r="E136" s="230"/>
      <c r="F136" s="231"/>
      <c r="G136" s="224"/>
      <c r="H136" s="15" t="s">
        <v>132</v>
      </c>
      <c r="I136" s="54">
        <v>0.33</v>
      </c>
      <c r="J136" s="54">
        <v>0</v>
      </c>
      <c r="K136" s="54">
        <v>0</v>
      </c>
      <c r="L136" s="61">
        <f t="shared" ref="L136" si="403">SUM(I136:I136)*G135</f>
        <v>6.6000000000000003E-2</v>
      </c>
      <c r="M136" s="61">
        <f t="shared" ref="M136" si="404">SUM(J136:J136)*G135</f>
        <v>0</v>
      </c>
      <c r="N136" s="61">
        <f t="shared" ref="N136" si="405">SUM(K136:K136)*G135</f>
        <v>0</v>
      </c>
      <c r="O136" s="67">
        <f t="shared" si="402"/>
        <v>6.6000000000000003E-2</v>
      </c>
      <c r="P136" s="238"/>
      <c r="Q136" s="238"/>
      <c r="R136" s="238"/>
      <c r="S136" s="238"/>
      <c r="T136" s="241"/>
      <c r="U136" s="226"/>
      <c r="V136" s="200"/>
      <c r="W136" s="246"/>
      <c r="X136" s="234"/>
    </row>
    <row r="137" spans="1:24">
      <c r="A137" s="469"/>
      <c r="B137" s="259"/>
      <c r="C137" s="259"/>
      <c r="D137" s="228" t="s">
        <v>290</v>
      </c>
      <c r="E137" s="229">
        <v>67</v>
      </c>
      <c r="F137" s="231" t="s">
        <v>291</v>
      </c>
      <c r="G137" s="224">
        <v>0.2</v>
      </c>
      <c r="H137" s="16" t="s">
        <v>131</v>
      </c>
      <c r="I137" s="55">
        <v>0</v>
      </c>
      <c r="J137" s="55">
        <v>1</v>
      </c>
      <c r="K137" s="55">
        <v>1</v>
      </c>
      <c r="L137" s="62">
        <f t="shared" ref="L137" si="406">SUM(I137:I137)*G137</f>
        <v>0</v>
      </c>
      <c r="M137" s="62">
        <f t="shared" ref="M137" si="407">SUM(J137:J137)*G137</f>
        <v>0.2</v>
      </c>
      <c r="N137" s="62">
        <f t="shared" ref="N137" si="408">SUM(K137:K137)*G137</f>
        <v>0.2</v>
      </c>
      <c r="O137" s="68">
        <f t="shared" si="402"/>
        <v>0.2</v>
      </c>
      <c r="P137" s="238"/>
      <c r="Q137" s="238"/>
      <c r="R137" s="238"/>
      <c r="S137" s="238"/>
      <c r="T137" s="241"/>
      <c r="U137" s="226" t="s">
        <v>63</v>
      </c>
      <c r="V137" s="200" t="str">
        <f>+IF(I138&gt;I137,"SUPERADA",IF(I138=I137,"EQUILIBRADA",IF(I138&lt;I137,"PARA MEJORAR")))</f>
        <v>EQUILIBRADA</v>
      </c>
      <c r="W137" s="246"/>
      <c r="X137" s="234"/>
    </row>
    <row r="138" spans="1:24">
      <c r="A138" s="469"/>
      <c r="B138" s="259"/>
      <c r="C138" s="259"/>
      <c r="D138" s="228"/>
      <c r="E138" s="230"/>
      <c r="F138" s="231"/>
      <c r="G138" s="224"/>
      <c r="H138" s="15" t="s">
        <v>132</v>
      </c>
      <c r="I138" s="54">
        <v>0</v>
      </c>
      <c r="J138" s="54">
        <v>0</v>
      </c>
      <c r="K138" s="54">
        <v>0</v>
      </c>
      <c r="L138" s="61">
        <f t="shared" ref="L138" si="409">SUM(I138:I138)*G137</f>
        <v>0</v>
      </c>
      <c r="M138" s="61">
        <f t="shared" ref="M138" si="410">SUM(J138:J138)*G137</f>
        <v>0</v>
      </c>
      <c r="N138" s="61">
        <f t="shared" ref="N138" si="411">SUM(K138:K138)*G137</f>
        <v>0</v>
      </c>
      <c r="O138" s="67">
        <f t="shared" si="402"/>
        <v>0</v>
      </c>
      <c r="P138" s="238"/>
      <c r="Q138" s="238"/>
      <c r="R138" s="238"/>
      <c r="S138" s="238"/>
      <c r="T138" s="241"/>
      <c r="U138" s="226"/>
      <c r="V138" s="200"/>
      <c r="W138" s="246"/>
      <c r="X138" s="234"/>
    </row>
    <row r="139" spans="1:24">
      <c r="A139" s="469"/>
      <c r="B139" s="259"/>
      <c r="C139" s="259"/>
      <c r="D139" s="228" t="s">
        <v>292</v>
      </c>
      <c r="E139" s="229">
        <v>68</v>
      </c>
      <c r="F139" s="231" t="s">
        <v>293</v>
      </c>
      <c r="G139" s="224">
        <v>0.2</v>
      </c>
      <c r="H139" s="16" t="s">
        <v>131</v>
      </c>
      <c r="I139" s="55">
        <v>0.33</v>
      </c>
      <c r="J139" s="55">
        <v>0.66</v>
      </c>
      <c r="K139" s="55">
        <v>1</v>
      </c>
      <c r="L139" s="62">
        <f t="shared" ref="L139" si="412">SUM(I139:I139)*G139</f>
        <v>6.6000000000000003E-2</v>
      </c>
      <c r="M139" s="62">
        <f t="shared" ref="M139" si="413">SUM(J139:J139)*G139</f>
        <v>0.13200000000000001</v>
      </c>
      <c r="N139" s="62">
        <f t="shared" ref="N139" si="414">SUM(K139:K139)*G139</f>
        <v>0.2</v>
      </c>
      <c r="O139" s="68">
        <f t="shared" si="402"/>
        <v>0.2</v>
      </c>
      <c r="P139" s="238"/>
      <c r="Q139" s="238"/>
      <c r="R139" s="238"/>
      <c r="S139" s="238"/>
      <c r="T139" s="241"/>
      <c r="U139" s="226" t="s">
        <v>63</v>
      </c>
      <c r="V139" s="200" t="str">
        <f>+IF(I140&gt;I139,"SUPERADA",IF(I140=I139,"EQUILIBRADA",IF(I140&lt;I139,"PARA MEJORAR")))</f>
        <v>EQUILIBRADA</v>
      </c>
      <c r="W139" s="246"/>
      <c r="X139" s="234"/>
    </row>
    <row r="140" spans="1:24">
      <c r="A140" s="469"/>
      <c r="B140" s="259"/>
      <c r="C140" s="259"/>
      <c r="D140" s="228"/>
      <c r="E140" s="230"/>
      <c r="F140" s="231"/>
      <c r="G140" s="224"/>
      <c r="H140" s="15" t="s">
        <v>132</v>
      </c>
      <c r="I140" s="54">
        <v>0.33</v>
      </c>
      <c r="J140" s="54">
        <v>0</v>
      </c>
      <c r="K140" s="54">
        <v>0</v>
      </c>
      <c r="L140" s="61">
        <f t="shared" ref="L140" si="415">SUM(I140:I140)*G139</f>
        <v>6.6000000000000003E-2</v>
      </c>
      <c r="M140" s="61">
        <f t="shared" ref="M140" si="416">SUM(J140:J140)*G139</f>
        <v>0</v>
      </c>
      <c r="N140" s="61">
        <f t="shared" ref="N140" si="417">SUM(K140:K140)*G139</f>
        <v>0</v>
      </c>
      <c r="O140" s="67">
        <f t="shared" si="402"/>
        <v>6.6000000000000003E-2</v>
      </c>
      <c r="P140" s="238"/>
      <c r="Q140" s="238"/>
      <c r="R140" s="238"/>
      <c r="S140" s="238"/>
      <c r="T140" s="241"/>
      <c r="U140" s="226"/>
      <c r="V140" s="200"/>
      <c r="W140" s="246"/>
      <c r="X140" s="234"/>
    </row>
    <row r="141" spans="1:24">
      <c r="A141" s="469"/>
      <c r="B141" s="259"/>
      <c r="C141" s="259"/>
      <c r="D141" s="228" t="s">
        <v>294</v>
      </c>
      <c r="E141" s="229">
        <v>69</v>
      </c>
      <c r="F141" s="269" t="s">
        <v>295</v>
      </c>
      <c r="G141" s="224">
        <v>0.2</v>
      </c>
      <c r="H141" s="16" t="s">
        <v>131</v>
      </c>
      <c r="I141" s="55">
        <v>0</v>
      </c>
      <c r="J141" s="55">
        <v>0.5</v>
      </c>
      <c r="K141" s="55">
        <v>1</v>
      </c>
      <c r="L141" s="62">
        <f t="shared" ref="L141" si="418">SUM(I141:I141)*G141</f>
        <v>0</v>
      </c>
      <c r="M141" s="62">
        <f t="shared" ref="M141" si="419">SUM(J141:J141)*G141</f>
        <v>0.1</v>
      </c>
      <c r="N141" s="62">
        <f t="shared" ref="N141" si="420">SUM(K141:K141)*G141</f>
        <v>0.2</v>
      </c>
      <c r="O141" s="68">
        <f t="shared" si="402"/>
        <v>0.2</v>
      </c>
      <c r="P141" s="238"/>
      <c r="Q141" s="238"/>
      <c r="R141" s="238"/>
      <c r="S141" s="238"/>
      <c r="T141" s="241"/>
      <c r="U141" s="226" t="s">
        <v>63</v>
      </c>
      <c r="V141" s="200" t="str">
        <f>+IF(I142&gt;I141,"SUPERADA",IF(I142=I141,"EQUILIBRADA",IF(I142&lt;I141,"PARA MEJORAR")))</f>
        <v>EQUILIBRADA</v>
      </c>
      <c r="W141" s="246"/>
      <c r="X141" s="234"/>
    </row>
    <row r="142" spans="1:24" ht="13.5" thickBot="1">
      <c r="A142" s="469"/>
      <c r="B142" s="260"/>
      <c r="C142" s="260"/>
      <c r="D142" s="248"/>
      <c r="E142" s="230"/>
      <c r="F142" s="270"/>
      <c r="G142" s="225"/>
      <c r="H142" s="17" t="s">
        <v>132</v>
      </c>
      <c r="I142" s="56">
        <v>0</v>
      </c>
      <c r="J142" s="56">
        <v>0</v>
      </c>
      <c r="K142" s="56">
        <v>0</v>
      </c>
      <c r="L142" s="63">
        <f t="shared" ref="L142" si="421">SUM(I142:I142)*G141</f>
        <v>0</v>
      </c>
      <c r="M142" s="63">
        <f t="shared" ref="M142" si="422">SUM(J142:J142)*G141</f>
        <v>0</v>
      </c>
      <c r="N142" s="63">
        <f t="shared" ref="N142" si="423">SUM(K142:K142)*G141</f>
        <v>0</v>
      </c>
      <c r="O142" s="69">
        <f t="shared" si="402"/>
        <v>0</v>
      </c>
      <c r="P142" s="239"/>
      <c r="Q142" s="239"/>
      <c r="R142" s="239"/>
      <c r="S142" s="239"/>
      <c r="T142" s="242"/>
      <c r="U142" s="227"/>
      <c r="V142" s="201"/>
      <c r="W142" s="247"/>
      <c r="X142" s="235"/>
    </row>
    <row r="143" spans="1:24">
      <c r="A143" s="469"/>
      <c r="B143" s="215" t="s">
        <v>296</v>
      </c>
      <c r="C143" s="218" t="s">
        <v>297</v>
      </c>
      <c r="D143" s="221" t="s">
        <v>298</v>
      </c>
      <c r="E143" s="194">
        <v>70</v>
      </c>
      <c r="F143" s="222" t="s">
        <v>299</v>
      </c>
      <c r="G143" s="223">
        <v>0.2</v>
      </c>
      <c r="H143" s="18" t="s">
        <v>131</v>
      </c>
      <c r="I143" s="59">
        <v>0.33</v>
      </c>
      <c r="J143" s="59">
        <v>0.66</v>
      </c>
      <c r="K143" s="59">
        <v>1</v>
      </c>
      <c r="L143" s="65">
        <f t="shared" ref="L143" si="424">SUM(I143:I143)*G143</f>
        <v>6.6000000000000003E-2</v>
      </c>
      <c r="M143" s="65">
        <f t="shared" ref="M143" si="425">SUM(J143:J143)*G143</f>
        <v>0.13200000000000001</v>
      </c>
      <c r="N143" s="65">
        <f t="shared" ref="N143" si="426">SUM(K143:K143)*G143</f>
        <v>0.2</v>
      </c>
      <c r="O143" s="71">
        <f t="shared" si="402"/>
        <v>0.2</v>
      </c>
      <c r="P143" s="209">
        <f>+L144+L146+L148+L150+L152</f>
        <v>0.22600000000000001</v>
      </c>
      <c r="Q143" s="209">
        <f t="shared" ref="Q143:R143" si="427">+M144+M146+M148+M150+M152</f>
        <v>0</v>
      </c>
      <c r="R143" s="209">
        <f t="shared" si="427"/>
        <v>0</v>
      </c>
      <c r="S143" s="209">
        <f>MAX(P143:R152)</f>
        <v>0.22600000000000001</v>
      </c>
      <c r="T143" s="212">
        <f>AVERAGE(S143:S152)</f>
        <v>0.22600000000000001</v>
      </c>
      <c r="U143" s="214" t="s">
        <v>300</v>
      </c>
      <c r="V143" s="202" t="str">
        <f>+IF(I144&gt;I143,"SUPERADA",IF(I144=I143,"EQUILIBRADA",IF(I144&lt;I143,"PARA MEJORAR")))</f>
        <v>PARA MEJORAR</v>
      </c>
      <c r="W143" s="203"/>
      <c r="X143" s="206"/>
    </row>
    <row r="144" spans="1:24">
      <c r="A144" s="469"/>
      <c r="B144" s="216"/>
      <c r="C144" s="219"/>
      <c r="D144" s="192"/>
      <c r="E144" s="195"/>
      <c r="F144" s="196"/>
      <c r="G144" s="208"/>
      <c r="H144" s="15" t="s">
        <v>132</v>
      </c>
      <c r="I144" s="54">
        <v>0</v>
      </c>
      <c r="J144" s="54">
        <v>0</v>
      </c>
      <c r="K144" s="54">
        <v>0</v>
      </c>
      <c r="L144" s="61">
        <f t="shared" ref="L144" si="428">SUM(I144:I144)*G143</f>
        <v>0</v>
      </c>
      <c r="M144" s="61">
        <f t="shared" ref="M144" si="429">SUM(J144:J144)*G143</f>
        <v>0</v>
      </c>
      <c r="N144" s="61">
        <f t="shared" ref="N144" si="430">SUM(K144:K144)*G143</f>
        <v>0</v>
      </c>
      <c r="O144" s="67">
        <f t="shared" si="402"/>
        <v>0</v>
      </c>
      <c r="P144" s="210"/>
      <c r="Q144" s="210"/>
      <c r="R144" s="210"/>
      <c r="S144" s="210"/>
      <c r="T144" s="213"/>
      <c r="U144" s="198"/>
      <c r="V144" s="200"/>
      <c r="W144" s="204"/>
      <c r="X144" s="207"/>
    </row>
    <row r="145" spans="1:24">
      <c r="A145" s="469"/>
      <c r="B145" s="216"/>
      <c r="C145" s="219"/>
      <c r="D145" s="192" t="s">
        <v>301</v>
      </c>
      <c r="E145" s="194">
        <v>71</v>
      </c>
      <c r="F145" s="196" t="s">
        <v>302</v>
      </c>
      <c r="G145" s="208">
        <v>0.2</v>
      </c>
      <c r="H145" s="16" t="s">
        <v>131</v>
      </c>
      <c r="I145" s="55">
        <v>0</v>
      </c>
      <c r="J145" s="55">
        <v>1</v>
      </c>
      <c r="K145" s="55">
        <v>1</v>
      </c>
      <c r="L145" s="62">
        <f t="shared" ref="L145" si="431">SUM(I145:I145)*G145</f>
        <v>0</v>
      </c>
      <c r="M145" s="62">
        <f t="shared" ref="M145" si="432">SUM(J145:J145)*G145</f>
        <v>0.2</v>
      </c>
      <c r="N145" s="62">
        <f t="shared" ref="N145" si="433">SUM(K145:K145)*G145</f>
        <v>0.2</v>
      </c>
      <c r="O145" s="68">
        <f t="shared" si="402"/>
        <v>0.2</v>
      </c>
      <c r="P145" s="210"/>
      <c r="Q145" s="210"/>
      <c r="R145" s="210"/>
      <c r="S145" s="210"/>
      <c r="T145" s="213"/>
      <c r="U145" s="198" t="s">
        <v>300</v>
      </c>
      <c r="V145" s="200" t="str">
        <f>+IF(I146&gt;I145,"SUPERADA",IF(I146=I145,"EQUILIBRADA",IF(I146&lt;I145,"PARA MEJORAR")))</f>
        <v>EQUILIBRADA</v>
      </c>
      <c r="W145" s="204"/>
      <c r="X145" s="207"/>
    </row>
    <row r="146" spans="1:24">
      <c r="A146" s="469"/>
      <c r="B146" s="216"/>
      <c r="C146" s="219"/>
      <c r="D146" s="192"/>
      <c r="E146" s="195"/>
      <c r="F146" s="196"/>
      <c r="G146" s="208"/>
      <c r="H146" s="15" t="s">
        <v>132</v>
      </c>
      <c r="I146" s="54">
        <v>0</v>
      </c>
      <c r="J146" s="54">
        <v>0</v>
      </c>
      <c r="K146" s="54">
        <v>0</v>
      </c>
      <c r="L146" s="61">
        <f t="shared" ref="L146" si="434">SUM(I146:I146)*G145</f>
        <v>0</v>
      </c>
      <c r="M146" s="61">
        <f t="shared" ref="M146" si="435">SUM(J146:J146)*G145</f>
        <v>0</v>
      </c>
      <c r="N146" s="61">
        <f t="shared" ref="N146" si="436">SUM(K146:K146)*G145</f>
        <v>0</v>
      </c>
      <c r="O146" s="67">
        <f t="shared" si="402"/>
        <v>0</v>
      </c>
      <c r="P146" s="210"/>
      <c r="Q146" s="210"/>
      <c r="R146" s="210"/>
      <c r="S146" s="210"/>
      <c r="T146" s="213"/>
      <c r="U146" s="198"/>
      <c r="V146" s="200"/>
      <c r="W146" s="204"/>
      <c r="X146" s="207"/>
    </row>
    <row r="147" spans="1:24">
      <c r="A147" s="469"/>
      <c r="B147" s="216"/>
      <c r="C147" s="219"/>
      <c r="D147" s="192" t="s">
        <v>303</v>
      </c>
      <c r="E147" s="194">
        <v>72</v>
      </c>
      <c r="F147" s="196" t="s">
        <v>304</v>
      </c>
      <c r="G147" s="208">
        <v>0.2</v>
      </c>
      <c r="H147" s="16" t="s">
        <v>131</v>
      </c>
      <c r="I147" s="55">
        <v>0.5</v>
      </c>
      <c r="J147" s="55">
        <v>1</v>
      </c>
      <c r="K147" s="55">
        <v>1</v>
      </c>
      <c r="L147" s="62">
        <f t="shared" ref="L147" si="437">SUM(I147:I147)*G147</f>
        <v>0.1</v>
      </c>
      <c r="M147" s="62">
        <f t="shared" ref="M147" si="438">SUM(J147:J147)*G147</f>
        <v>0.2</v>
      </c>
      <c r="N147" s="62">
        <f t="shared" ref="N147" si="439">SUM(K147:K147)*G147</f>
        <v>0.2</v>
      </c>
      <c r="O147" s="68">
        <f t="shared" si="402"/>
        <v>0.2</v>
      </c>
      <c r="P147" s="210"/>
      <c r="Q147" s="210"/>
      <c r="R147" s="210"/>
      <c r="S147" s="210"/>
      <c r="T147" s="213"/>
      <c r="U147" s="198" t="s">
        <v>76</v>
      </c>
      <c r="V147" s="200" t="str">
        <f>+IF(I148&gt;I147,"SUPERADA",IF(I148=I147,"EQUILIBRADA",IF(I148&lt;I147,"PARA MEJORAR")))</f>
        <v>PARA MEJORAR</v>
      </c>
      <c r="W147" s="204"/>
      <c r="X147" s="207"/>
    </row>
    <row r="148" spans="1:24" ht="13.5" thickBot="1">
      <c r="A148" s="469"/>
      <c r="B148" s="216"/>
      <c r="C148" s="219"/>
      <c r="D148" s="192"/>
      <c r="E148" s="195"/>
      <c r="F148" s="196"/>
      <c r="G148" s="208"/>
      <c r="H148" s="15" t="s">
        <v>132</v>
      </c>
      <c r="I148" s="54">
        <v>0.3</v>
      </c>
      <c r="J148" s="54">
        <v>0</v>
      </c>
      <c r="K148" s="54">
        <v>0</v>
      </c>
      <c r="L148" s="61">
        <f t="shared" ref="L148" si="440">SUM(I148:I148)*G147</f>
        <v>0.06</v>
      </c>
      <c r="M148" s="61">
        <f t="shared" ref="M148" si="441">SUM(J148:J148)*G147</f>
        <v>0</v>
      </c>
      <c r="N148" s="61">
        <f t="shared" ref="N148" si="442">SUM(K148:K148)*G147</f>
        <v>0</v>
      </c>
      <c r="O148" s="67">
        <f t="shared" si="402"/>
        <v>0.06</v>
      </c>
      <c r="P148" s="210"/>
      <c r="Q148" s="210"/>
      <c r="R148" s="210"/>
      <c r="S148" s="210"/>
      <c r="T148" s="213"/>
      <c r="U148" s="198"/>
      <c r="V148" s="200"/>
      <c r="W148" s="204"/>
      <c r="X148" s="207"/>
    </row>
    <row r="149" spans="1:24">
      <c r="A149" s="469"/>
      <c r="B149" s="216"/>
      <c r="C149" s="219"/>
      <c r="D149" s="192" t="s">
        <v>305</v>
      </c>
      <c r="E149" s="194">
        <v>73</v>
      </c>
      <c r="F149" s="196" t="s">
        <v>306</v>
      </c>
      <c r="G149" s="196">
        <v>0.2</v>
      </c>
      <c r="H149" s="16" t="s">
        <v>131</v>
      </c>
      <c r="I149" s="55">
        <v>0.5</v>
      </c>
      <c r="J149" s="55">
        <v>1</v>
      </c>
      <c r="K149" s="55">
        <v>1</v>
      </c>
      <c r="L149" s="62">
        <f t="shared" ref="L149" si="443">SUM(I149:I149)*G149</f>
        <v>0.1</v>
      </c>
      <c r="M149" s="62">
        <f t="shared" ref="M149" si="444">SUM(J149:J149)*G149</f>
        <v>0.2</v>
      </c>
      <c r="N149" s="62">
        <f t="shared" ref="N149" si="445">SUM(K149:K149)*G149</f>
        <v>0.2</v>
      </c>
      <c r="O149" s="68">
        <f t="shared" si="402"/>
        <v>0.2</v>
      </c>
      <c r="P149" s="210"/>
      <c r="Q149" s="210"/>
      <c r="R149" s="210"/>
      <c r="S149" s="210"/>
      <c r="T149" s="213"/>
      <c r="U149" s="198" t="s">
        <v>76</v>
      </c>
      <c r="V149" s="200" t="str">
        <f>+IF(I150&gt;I149,"SUPERADA",IF(I150=I149,"EQUILIBRADA",IF(I150&lt;I149,"PARA MEJORAR")))</f>
        <v>EQUILIBRADA</v>
      </c>
      <c r="W149" s="204"/>
      <c r="X149" s="190"/>
    </row>
    <row r="150" spans="1:24">
      <c r="A150" s="469"/>
      <c r="B150" s="216"/>
      <c r="C150" s="219"/>
      <c r="D150" s="192"/>
      <c r="E150" s="195"/>
      <c r="F150" s="196"/>
      <c r="G150" s="196"/>
      <c r="H150" s="15" t="s">
        <v>132</v>
      </c>
      <c r="I150" s="54">
        <v>0.5</v>
      </c>
      <c r="J150" s="54">
        <v>0</v>
      </c>
      <c r="K150" s="54">
        <v>0</v>
      </c>
      <c r="L150" s="61">
        <f t="shared" ref="L150" si="446">SUM(I150:I150)*G149</f>
        <v>0.1</v>
      </c>
      <c r="M150" s="61">
        <f t="shared" ref="M150" si="447">SUM(J150:J150)*G149</f>
        <v>0</v>
      </c>
      <c r="N150" s="61">
        <f t="shared" ref="N150" si="448">SUM(K150:K150)*G149</f>
        <v>0</v>
      </c>
      <c r="O150" s="67">
        <f t="shared" si="402"/>
        <v>0.1</v>
      </c>
      <c r="P150" s="210"/>
      <c r="Q150" s="210"/>
      <c r="R150" s="210"/>
      <c r="S150" s="210"/>
      <c r="T150" s="213"/>
      <c r="U150" s="198"/>
      <c r="V150" s="200"/>
      <c r="W150" s="204"/>
      <c r="X150" s="191"/>
    </row>
    <row r="151" spans="1:24">
      <c r="A151" s="469"/>
      <c r="B151" s="216"/>
      <c r="C151" s="219"/>
      <c r="D151" s="192" t="s">
        <v>307</v>
      </c>
      <c r="E151" s="194">
        <v>74</v>
      </c>
      <c r="F151" s="196" t="s">
        <v>308</v>
      </c>
      <c r="G151" s="196">
        <v>0.2</v>
      </c>
      <c r="H151" s="16" t="s">
        <v>131</v>
      </c>
      <c r="I151" s="55">
        <v>0.33</v>
      </c>
      <c r="J151" s="55">
        <v>0.66</v>
      </c>
      <c r="K151" s="55">
        <v>1</v>
      </c>
      <c r="L151" s="62">
        <f t="shared" ref="L151" si="449">SUM(I151:I151)*G151</f>
        <v>6.6000000000000003E-2</v>
      </c>
      <c r="M151" s="62">
        <f t="shared" ref="M151" si="450">SUM(J151:J151)*G151</f>
        <v>0.13200000000000001</v>
      </c>
      <c r="N151" s="62">
        <f t="shared" ref="N151" si="451">SUM(K151:K151)*G151</f>
        <v>0.2</v>
      </c>
      <c r="O151" s="68">
        <f t="shared" si="402"/>
        <v>0.2</v>
      </c>
      <c r="P151" s="210"/>
      <c r="Q151" s="210"/>
      <c r="R151" s="210"/>
      <c r="S151" s="210"/>
      <c r="T151" s="213"/>
      <c r="U151" s="198" t="s">
        <v>90</v>
      </c>
      <c r="V151" s="200" t="str">
        <f>+IF(I152&gt;I151,"SUPERADA",IF(I152=I151,"EQUILIBRADA",IF(I152&lt;I151,"PARA MEJORAR")))</f>
        <v>EQUILIBRADA</v>
      </c>
      <c r="W151" s="204"/>
      <c r="X151" s="191"/>
    </row>
    <row r="152" spans="1:24" ht="13.5" thickBot="1">
      <c r="A152" s="469"/>
      <c r="B152" s="217"/>
      <c r="C152" s="220"/>
      <c r="D152" s="193"/>
      <c r="E152" s="195"/>
      <c r="F152" s="197"/>
      <c r="G152" s="197"/>
      <c r="H152" s="17" t="s">
        <v>132</v>
      </c>
      <c r="I152" s="56">
        <v>0.33</v>
      </c>
      <c r="J152" s="56">
        <v>0</v>
      </c>
      <c r="K152" s="56">
        <v>0</v>
      </c>
      <c r="L152" s="63">
        <f t="shared" ref="L152" si="452">SUM(I152:I152)*G151</f>
        <v>6.6000000000000003E-2</v>
      </c>
      <c r="M152" s="63">
        <f t="shared" ref="M152" si="453">SUM(J152:J152)*G151</f>
        <v>0</v>
      </c>
      <c r="N152" s="63">
        <f t="shared" ref="N152" si="454">SUM(K152:K152)*G151</f>
        <v>0</v>
      </c>
      <c r="O152" s="69">
        <f t="shared" si="402"/>
        <v>6.6000000000000003E-2</v>
      </c>
      <c r="P152" s="211"/>
      <c r="Q152" s="211"/>
      <c r="R152" s="211"/>
      <c r="S152" s="211"/>
      <c r="T152" s="213"/>
      <c r="U152" s="199"/>
      <c r="V152" s="201"/>
      <c r="W152" s="205"/>
      <c r="X152" s="191"/>
    </row>
    <row r="153" spans="1:24" ht="15" thickBot="1">
      <c r="A153" s="19"/>
      <c r="B153" s="24"/>
      <c r="C153" s="21"/>
      <c r="D153" s="21"/>
      <c r="E153" s="21"/>
      <c r="F153" s="21"/>
      <c r="G153" s="21"/>
      <c r="H153" s="21"/>
      <c r="I153" s="21"/>
      <c r="J153" s="21"/>
      <c r="K153" s="20"/>
      <c r="L153" s="86">
        <f>L160</f>
        <v>0.24945945945945941</v>
      </c>
      <c r="M153" s="86">
        <f t="shared" ref="M153:O154" si="455">M160</f>
        <v>0.61175675675675623</v>
      </c>
      <c r="N153" s="86">
        <f t="shared" si="455"/>
        <v>1</v>
      </c>
      <c r="O153" s="87">
        <f t="shared" si="455"/>
        <v>5.7739189189189195E-2</v>
      </c>
      <c r="P153" s="20"/>
      <c r="Q153" s="20"/>
      <c r="R153" s="20"/>
      <c r="S153" s="20"/>
      <c r="T153" s="22"/>
      <c r="U153" s="22"/>
      <c r="V153" s="23"/>
      <c r="W153" s="23"/>
    </row>
    <row r="154" spans="1:24" ht="13.5" thickBot="1">
      <c r="A154" s="19"/>
      <c r="B154" s="24"/>
      <c r="C154" s="20"/>
      <c r="D154" s="24"/>
      <c r="E154" s="25"/>
      <c r="F154" s="77"/>
      <c r="G154" s="24"/>
      <c r="H154" s="24"/>
      <c r="I154" s="20"/>
      <c r="J154" s="20"/>
      <c r="K154" s="20"/>
      <c r="L154" s="88">
        <f>L161</f>
        <v>0.24175675675675676</v>
      </c>
      <c r="M154" s="88">
        <f t="shared" si="455"/>
        <v>0</v>
      </c>
      <c r="N154" s="88">
        <f t="shared" si="455"/>
        <v>0</v>
      </c>
      <c r="O154" s="89">
        <f t="shared" si="455"/>
        <v>5.6274324324324332E-2</v>
      </c>
      <c r="P154" s="20"/>
      <c r="Q154" s="20"/>
      <c r="R154" s="20"/>
      <c r="S154" s="20"/>
      <c r="T154" s="22"/>
      <c r="U154" s="22"/>
      <c r="V154" s="26"/>
      <c r="W154" s="27"/>
    </row>
    <row r="155" spans="1:24" ht="13.5" thickBot="1">
      <c r="A155" s="19"/>
      <c r="B155" s="24"/>
      <c r="C155" s="20"/>
      <c r="D155" s="24"/>
      <c r="E155" s="25"/>
      <c r="F155" s="77"/>
      <c r="G155" s="24"/>
      <c r="H155" s="24"/>
      <c r="I155" s="20"/>
      <c r="J155" s="20"/>
      <c r="K155" s="20"/>
      <c r="P155" s="20"/>
      <c r="Q155" s="20"/>
      <c r="R155" s="20"/>
      <c r="S155" s="20"/>
      <c r="T155" s="22"/>
      <c r="U155" s="22"/>
      <c r="V155" s="29"/>
      <c r="W155" s="30"/>
    </row>
    <row r="156" spans="1:24" ht="13.5" thickBot="1">
      <c r="A156" s="19"/>
      <c r="B156" s="24"/>
      <c r="C156" s="20"/>
      <c r="D156" s="24"/>
      <c r="E156" s="25"/>
      <c r="F156" s="77"/>
      <c r="G156" s="24"/>
      <c r="H156" s="24"/>
      <c r="I156" s="20"/>
      <c r="J156" s="20"/>
      <c r="K156" s="20"/>
      <c r="L156" s="187" t="s">
        <v>309</v>
      </c>
      <c r="M156" s="188"/>
      <c r="N156" s="188"/>
      <c r="O156" s="189"/>
      <c r="P156" s="20"/>
      <c r="Q156" s="20"/>
      <c r="R156" s="20"/>
      <c r="S156" s="20"/>
      <c r="T156" s="22"/>
      <c r="U156" s="22"/>
      <c r="V156" s="26"/>
      <c r="W156" s="30"/>
    </row>
    <row r="157" spans="1:24" ht="13.5" thickBot="1">
      <c r="A157" s="19"/>
      <c r="B157" s="24"/>
      <c r="C157" s="20"/>
      <c r="D157" s="24"/>
      <c r="E157" s="25"/>
      <c r="F157" s="77"/>
      <c r="G157" s="24"/>
      <c r="H157" s="24"/>
      <c r="I157" s="20"/>
      <c r="J157" s="20"/>
      <c r="K157" s="20"/>
      <c r="L157" s="31">
        <f>L163</f>
        <v>0.96912242686890593</v>
      </c>
      <c r="M157" s="32">
        <f>+M154/M153</f>
        <v>0</v>
      </c>
      <c r="N157" s="33">
        <f>+N154/N153</f>
        <v>0</v>
      </c>
      <c r="O157" s="34">
        <f>+O154/O153</f>
        <v>0.97462962529548058</v>
      </c>
      <c r="P157" s="20"/>
      <c r="Q157" s="20"/>
      <c r="R157" s="20"/>
      <c r="S157" s="20"/>
      <c r="T157" s="22"/>
      <c r="U157" s="22"/>
      <c r="V157" s="35"/>
      <c r="W157" s="30"/>
    </row>
    <row r="158" spans="1:24" ht="13.5" thickBot="1">
      <c r="A158" s="19"/>
      <c r="B158" s="24"/>
      <c r="C158" s="20"/>
      <c r="D158" s="24"/>
      <c r="E158" s="25"/>
      <c r="F158" s="77"/>
      <c r="G158" s="24"/>
      <c r="H158" s="24"/>
      <c r="I158" s="20"/>
      <c r="J158" s="20"/>
      <c r="K158" s="20"/>
      <c r="L158" s="36" t="str">
        <f>+IF(L157&gt;0.95,"BIEN",IF(L157&gt;=0.85,"ACEPTABLE",IF(L157&lt;0.85,"PARA MEJORAR")))</f>
        <v>BIEN</v>
      </c>
      <c r="M158" s="36"/>
      <c r="N158" s="36"/>
      <c r="O158" s="37" t="str">
        <f>+IF(O157&gt;0.95,"BIEN",IF(O157&gt;=0.85,"ACEPTABLE",IF(O157&lt;0.85,"PARA MEJORAR")))</f>
        <v>BIEN</v>
      </c>
      <c r="P158" s="20"/>
      <c r="Q158" s="20"/>
      <c r="R158" s="20"/>
      <c r="S158" s="20"/>
      <c r="T158" s="22"/>
      <c r="U158" s="22"/>
      <c r="V158" s="35"/>
      <c r="W158" s="30"/>
    </row>
    <row r="159" spans="1:24">
      <c r="A159" s="19"/>
      <c r="B159" s="24"/>
      <c r="C159" s="20"/>
      <c r="D159" s="24"/>
      <c r="E159" s="25"/>
      <c r="F159" s="77"/>
      <c r="G159" s="24"/>
      <c r="H159" s="24"/>
      <c r="I159" s="20"/>
      <c r="J159" s="20"/>
      <c r="K159" s="20"/>
      <c r="L159" s="20"/>
      <c r="M159" s="20"/>
      <c r="N159" s="20"/>
      <c r="O159" s="20"/>
      <c r="P159" s="20"/>
      <c r="Q159" s="20"/>
      <c r="R159" s="20" t="s">
        <v>310</v>
      </c>
      <c r="S159" s="20"/>
      <c r="T159" s="22"/>
      <c r="U159" s="22"/>
      <c r="V159" s="26"/>
      <c r="W159" s="30"/>
    </row>
    <row r="160" spans="1:24">
      <c r="A160" s="19"/>
      <c r="B160" s="24"/>
      <c r="C160" s="20"/>
      <c r="D160" s="24"/>
      <c r="E160" s="25"/>
      <c r="F160" s="77"/>
      <c r="G160" s="24"/>
      <c r="H160" s="24"/>
      <c r="I160" s="38"/>
      <c r="J160" s="38"/>
      <c r="K160" s="38"/>
      <c r="L160" s="38">
        <f>(I3+I5+I7+I9+I11+I13+I15+I17+I19+I21+I23+I25+I27+I29+I31+I33+I35+I37+I39+I41+I43+I45+I47+I49+I51+I53+I55+I57+I59+I61+I63+I65+I67+I69+I71+I73+I75+I77+I79+I81+I83+I85+I87+I89+I91+I93+I95+I97+I99+I101+I103+I105+I107+I109+I111+I115+I113+I117+I119+I121+I123+I125+I127+I129+I131+I133+I135+I137+I139+I141+I143+I145+I147+I149+I151)/74</f>
        <v>0.24945945945945941</v>
      </c>
      <c r="M160" s="38">
        <f t="shared" ref="M160:N160" si="456">(J3+J5+J7+J9+J11+J13+J15+J17+J19+J21+J23+J25+J27+J29+J31+J33+J35+J37+J39+J41+J43+J45+J47+J49+J51+J53+J55+J57+J59+J61+J63+J65+J67+J69+J71+J73+J75+J77+J79+J81+J83+J85+J87+J89+J91+J93+J95+J97+J99+J101+J103+J105+J107+J109+J111+J115+J113+J117+J119+J121+J123+J125+J127+J129+J131+J133+J135+J137+J139+J141+J143+J145+J147+J149+J151)/74</f>
        <v>0.61175675675675623</v>
      </c>
      <c r="N160" s="38">
        <f t="shared" si="456"/>
        <v>1</v>
      </c>
      <c r="O160" s="39">
        <f>(L3+L5+L7+L9+L11+L13+L15+L17+L19+L21+L23+L25+L27+L29+L31+L33+L35+L37+L39+L41+L43+L45+L47+L49+L51+L53+L55+L57+L59+L61+L63+L65+L67+L69+L71+L73+L75+L77+L79+L81+L83+L85+L87+L89+L91+L93+L95+L97+L99+L101+L103+L105+L107+L109+L111+L113+L115+L117+L119+L121+L123+L125+L127+L129+L131+L133+L135+L137+L139+L141+L143+L145+L147+L149+L151)/74</f>
        <v>5.7739189189189195E-2</v>
      </c>
      <c r="P160" s="39">
        <f t="shared" ref="P160:Q160" si="457">(M3+M5+M7+M9+M11+M13+M15+M17+M19+M21+M23+M25+M27+M29+M31+M33+M35+M37+M39+M41+M43+M45+M47+M49+M51+M53+M55+M57+M59+M61+M63+M65+M67+M69+M71+M73+M75+M77+M79+M81+M83+M85+M87+M89+M91+M93+M95+M97+M99+M101+M103+M105+M107+M109+M111+M113+M115+M117+M119+M121+M123+M125+M127+M129+M131+M133+M135+M137+M139+M141+M143+M145+M147+M149+M151)/74</f>
        <v>0.13932972972972971</v>
      </c>
      <c r="Q160" s="39">
        <f t="shared" si="457"/>
        <v>0.24391891891891898</v>
      </c>
      <c r="R160" s="52">
        <f>(O3+O5+O7+O9+O11+O13+O15+O17+O19+O21+O23+O25+O27+O29+O31+O33+O35+O37+O39+O41+O43+O45+O47+O49+O51+O53+O55+O57+O59+O61+O63+O65+O67+O69+O71+O73+O75+O77+O79+O81+O83+O85+O87+O89+O91+O93+O95+O97+O99+O101+O103+O105+O107+O109+O111+O115+O117+O119+O121+O123+O125+O127+O129+O131+O133+O135+O137+O139+O141+O143+O145+O147+O149+O151)/74</f>
        <v>0.24324324324324328</v>
      </c>
      <c r="S160" s="20"/>
      <c r="T160" s="22"/>
      <c r="U160" s="22"/>
      <c r="V160" s="40"/>
      <c r="W160" s="30"/>
    </row>
    <row r="161" spans="1:23">
      <c r="A161" s="19"/>
      <c r="B161" s="24"/>
      <c r="C161" s="20"/>
      <c r="D161" s="24"/>
      <c r="E161" s="25"/>
      <c r="F161" s="77"/>
      <c r="G161" s="24"/>
      <c r="H161" s="24"/>
      <c r="I161" s="20"/>
      <c r="J161" s="20"/>
      <c r="K161" s="20"/>
      <c r="L161" s="38">
        <f>(I4+I6+I8+I10+I12+I14+I16+I18+I20+I22+I24+I26+I28+I30+I32+I34+I36+I38+I40+I42+I44+I46+I48+I50+I52+I54+I56+I58+I60+I62+I64+I66+I68+I70+I72+I74+I76+I78+I80+I82+I84+I86+I88+I90+I92+I94+I96+I98+I100+I102+I104+I106+I108+I110+I112+I116+I114+I118+I120+I122+I124+I126+I128+I130+I132+I134+I136+I138+I140+I142+I144+I146+I148+I150+I152)/74</f>
        <v>0.24175675675675676</v>
      </c>
      <c r="M161" s="38">
        <f t="shared" ref="M161:N161" si="458">(J4+J6+J8+J10+J12+J14+J16+J18+J20+J22+J24+J26+J28+J30+J32+J34+J36+J38+J40+J42+J44+J46+J48+J50+J52+J54+J56+J58+J60+J62+J64+J66+J68+J70+J72+J74+J76+J78+J80+J82+J84+J86+J88+J90+J92+J94+J96+J98+J100+J102+J104+J106+J108+J110+J112+J116+J114+J118+J120+J122+J124+J126+J128+J130+J132+J134+J136+J138+J140+J142+J144+J146+J148+J150+J152)/74</f>
        <v>0</v>
      </c>
      <c r="N161" s="38">
        <f t="shared" si="458"/>
        <v>0</v>
      </c>
      <c r="O161" s="49">
        <f>(L4+L6+L8+L10+L12+L14+L16+L18+L20+L22+L24+L26+L28+L30+L32+L34+L36+L38+L40+L42+L44+L46+L48+L50+L52+L54+L56+L58+L60+L62+L64+L66+L68+L70+L72+L74+L76+L78+L80+L82+L84+L86+L88+L90+L92+L94+L96+L98+L100+L102+L104+L106+L108+L110+L112+L114+L116+L118+L120+L122+L124+L126+L128+L130+L132+L134+L136+L138+L140+L142+L144+L146+L148+L150+L152)/74</f>
        <v>5.6274324324324332E-2</v>
      </c>
      <c r="P161" s="49">
        <f t="shared" ref="P161" si="459">(M4+M6+M8+M10+M12+M14+M16+M18+M20+M22+M24+M26+M28+M30+M32+M34+M36+M38+M40+M42+M44+M46+M48+M50+M52+M54+M56+M58+M60+M62+M64+M66+M68+M70+M72+M74+M76+M78+M80+M82+M84+M86+M88+M90+M92+M94+M96+M98+M100+M102+M104+M106+M108+M110+M112+M114+M116+M118+M120+M122+M124+M126+M128+M130+M132+M134+M136+M138+M140+M142+M144+M146+M148+M150+M152)/74</f>
        <v>0</v>
      </c>
      <c r="Q161" s="49">
        <f t="shared" ref="Q161" si="460">(N4+N6+N8+N10+N12+N14+N16+N18+N20+N22+N24+N26+N28+N30+N32+N34+N36+N38+N40+N42+N44+N46+N48+N50+N52+N54+N56+N58+N60+N62+N64+N66+N68+N70+N72+N74+N76+N78+N80+N82+N84+N86+N88+N90+N92+N94+N96+N98+N100+N102+N104+N106+N108+N110+N112+N114+N116+N118+N120+N122+N124+N126+N128+N130+N132+N134+N136+N138+N140+N142+N144+N146+N148+N150+N152)/74</f>
        <v>0</v>
      </c>
      <c r="R161" s="49">
        <f>(O4+O6+O8+O10+O12+O14+O16+O18+O20+O22+O24+O26+O28+O30+O32+O34+O36+O38+O40+O42+O44+O46+O48+O50+O52+O54+O56+O58+O60+O62+O64+O66+O68+O70+O72+O74+O76+O78+O80+O82+O84+O86+O88+O90+O92+O94+O96+O98+O100+O102+O104+O106+O108+O110+O114+O116+O118+O120+O122+O124+O126+O128+O130+O132+O134+O136+O138+O140+O142+O144+O146+O148+O150+O152)/74</f>
        <v>5.5936486486486504E-2</v>
      </c>
      <c r="S161" s="20"/>
      <c r="T161" s="22"/>
      <c r="U161" s="22"/>
      <c r="V161" s="35"/>
      <c r="W161" s="30"/>
    </row>
    <row r="162" spans="1:23">
      <c r="A162" s="19"/>
      <c r="B162" s="24"/>
      <c r="C162" s="20"/>
      <c r="D162" s="24"/>
      <c r="E162" s="25"/>
      <c r="F162" s="77"/>
      <c r="G162" s="24"/>
      <c r="H162" s="24"/>
      <c r="I162" s="20"/>
      <c r="J162" s="20"/>
      <c r="K162" s="20"/>
      <c r="L162" s="20"/>
      <c r="M162" s="20"/>
      <c r="N162" s="20"/>
      <c r="O162" s="20"/>
      <c r="P162" s="20"/>
      <c r="Q162" s="20"/>
      <c r="R162" s="20"/>
      <c r="S162" s="20"/>
      <c r="T162" s="22"/>
      <c r="U162" s="22"/>
      <c r="V162" s="35"/>
      <c r="W162" s="30"/>
    </row>
    <row r="163" spans="1:23">
      <c r="A163" s="19"/>
      <c r="B163" s="20"/>
      <c r="C163" s="20"/>
      <c r="D163" s="24"/>
      <c r="E163" s="25"/>
      <c r="F163" s="77"/>
      <c r="G163" s="24"/>
      <c r="H163" s="24"/>
      <c r="I163" s="20"/>
      <c r="J163" s="20"/>
      <c r="K163" s="20"/>
      <c r="L163" s="41">
        <f>+L161/L160</f>
        <v>0.96912242686890593</v>
      </c>
      <c r="M163" s="41">
        <f t="shared" ref="M163:R163" si="461">+M161/M160</f>
        <v>0</v>
      </c>
      <c r="N163" s="41">
        <f t="shared" si="461"/>
        <v>0</v>
      </c>
      <c r="O163" s="42">
        <f t="shared" si="461"/>
        <v>0.97462962529548058</v>
      </c>
      <c r="P163" s="42">
        <f t="shared" si="461"/>
        <v>0</v>
      </c>
      <c r="Q163" s="42">
        <f t="shared" si="461"/>
        <v>0</v>
      </c>
      <c r="R163" s="43">
        <f t="shared" si="461"/>
        <v>0.22996111111111114</v>
      </c>
      <c r="S163" s="20"/>
      <c r="T163" s="22"/>
      <c r="U163" s="22"/>
      <c r="V163" s="35"/>
      <c r="W163" s="30"/>
    </row>
    <row r="164" spans="1:23">
      <c r="A164" s="19"/>
      <c r="B164" s="20"/>
      <c r="C164" s="20"/>
      <c r="D164" s="24"/>
      <c r="E164" s="25"/>
      <c r="F164" s="77"/>
      <c r="G164" s="24"/>
      <c r="H164" s="24"/>
      <c r="I164" s="20"/>
      <c r="J164" s="20"/>
      <c r="K164" s="20"/>
      <c r="L164" s="20"/>
      <c r="M164" s="20"/>
      <c r="N164" s="20"/>
      <c r="O164" s="20"/>
      <c r="P164" s="20"/>
      <c r="Q164" s="20"/>
      <c r="R164" s="20"/>
      <c r="S164" s="20"/>
      <c r="T164" s="22"/>
      <c r="U164" s="22"/>
      <c r="V164" s="35"/>
      <c r="W164" s="30"/>
    </row>
    <row r="165" spans="1:23">
      <c r="A165" s="19"/>
      <c r="B165" s="20"/>
      <c r="C165" s="20"/>
      <c r="D165" s="24"/>
      <c r="E165" s="25"/>
      <c r="F165" s="77"/>
      <c r="G165" s="24"/>
      <c r="H165" s="24"/>
      <c r="I165" s="20"/>
      <c r="J165" s="20"/>
      <c r="K165" s="20"/>
      <c r="L165" s="20"/>
      <c r="M165" s="20"/>
      <c r="N165" s="20"/>
      <c r="O165" s="20"/>
      <c r="P165" s="20"/>
      <c r="Q165" s="20"/>
      <c r="R165" s="20"/>
      <c r="S165" s="20"/>
      <c r="T165" s="22"/>
      <c r="U165" s="22"/>
      <c r="V165" s="35"/>
      <c r="W165" s="30"/>
    </row>
    <row r="166" spans="1:23">
      <c r="A166" s="19"/>
      <c r="B166" s="20"/>
      <c r="C166" s="20"/>
      <c r="D166" s="24"/>
      <c r="E166" s="25"/>
      <c r="F166" s="77"/>
      <c r="G166" s="24"/>
      <c r="H166" s="24"/>
      <c r="I166" s="20"/>
      <c r="J166" s="20"/>
      <c r="K166" s="20"/>
      <c r="L166" s="20"/>
      <c r="M166" s="20"/>
      <c r="N166" s="20"/>
      <c r="O166" s="20"/>
      <c r="P166" s="20"/>
      <c r="Q166" s="20"/>
      <c r="R166" s="20"/>
      <c r="S166" s="20"/>
      <c r="T166" s="22"/>
      <c r="U166" s="22"/>
      <c r="V166" s="35"/>
      <c r="W166" s="30"/>
    </row>
    <row r="167" spans="1:23">
      <c r="A167" s="19"/>
      <c r="B167" s="20"/>
      <c r="C167" s="20"/>
      <c r="D167" s="24"/>
      <c r="E167" s="25"/>
      <c r="F167" s="77"/>
      <c r="G167" s="24"/>
      <c r="H167" s="24"/>
      <c r="I167" s="20"/>
      <c r="J167" s="38" t="s">
        <v>311</v>
      </c>
      <c r="K167" s="38" t="s">
        <v>312</v>
      </c>
      <c r="L167" s="20" t="s">
        <v>313</v>
      </c>
      <c r="M167" s="38" t="s">
        <v>314</v>
      </c>
      <c r="N167" s="20" t="s">
        <v>315</v>
      </c>
      <c r="O167" s="38" t="s">
        <v>316</v>
      </c>
      <c r="P167" s="20"/>
      <c r="Q167" s="20"/>
      <c r="R167" s="20"/>
      <c r="S167" s="20"/>
      <c r="T167" s="22"/>
      <c r="U167" s="22"/>
      <c r="V167" s="35"/>
      <c r="W167" s="30"/>
    </row>
    <row r="168" spans="1:23">
      <c r="A168" s="19"/>
      <c r="B168" s="20"/>
      <c r="C168" s="20"/>
      <c r="D168" s="24"/>
      <c r="E168" s="25"/>
      <c r="F168" s="77"/>
      <c r="G168" s="24"/>
      <c r="H168" s="24"/>
      <c r="J168" s="38">
        <f>L153</f>
        <v>0.24945945945945941</v>
      </c>
      <c r="K168" s="74">
        <f>L154</f>
        <v>0.24175675675675676</v>
      </c>
      <c r="L168" s="38">
        <f>M153</f>
        <v>0.61175675675675623</v>
      </c>
      <c r="M168" s="74">
        <f>M154</f>
        <v>0</v>
      </c>
      <c r="N168" s="38">
        <f>N153</f>
        <v>1</v>
      </c>
      <c r="O168" s="38">
        <f>N154</f>
        <v>0</v>
      </c>
      <c r="P168" s="20"/>
      <c r="Q168" s="20"/>
      <c r="R168" s="20"/>
      <c r="S168" s="20"/>
      <c r="T168" s="22"/>
      <c r="U168" s="22"/>
      <c r="V168" s="35"/>
      <c r="W168" s="30"/>
    </row>
    <row r="169" spans="1:23">
      <c r="A169" s="19"/>
      <c r="B169" s="20"/>
      <c r="C169" s="20"/>
      <c r="D169" s="82"/>
      <c r="E169" s="83"/>
      <c r="F169" s="84"/>
      <c r="G169" s="82"/>
      <c r="H169" s="82"/>
      <c r="I169" s="85"/>
      <c r="J169" s="85"/>
      <c r="K169" s="85"/>
      <c r="L169" s="85"/>
      <c r="M169" s="85"/>
      <c r="N169" s="85"/>
      <c r="O169" s="85"/>
      <c r="P169" s="85"/>
      <c r="Q169" s="85"/>
      <c r="R169" s="85"/>
      <c r="S169" s="20"/>
      <c r="T169" s="22"/>
      <c r="U169" s="22"/>
      <c r="V169" s="35"/>
      <c r="W169" s="30"/>
    </row>
    <row r="170" spans="1:23">
      <c r="A170" s="19"/>
      <c r="B170" s="20"/>
      <c r="C170" s="20"/>
      <c r="D170" s="24"/>
      <c r="E170" s="25"/>
      <c r="F170" s="77"/>
      <c r="G170" s="24"/>
      <c r="H170" s="24"/>
      <c r="I170" s="90"/>
      <c r="J170" s="75" t="s">
        <v>317</v>
      </c>
      <c r="K170" s="75" t="s">
        <v>312</v>
      </c>
      <c r="L170" s="90" t="s">
        <v>313</v>
      </c>
      <c r="M170" s="75" t="s">
        <v>314</v>
      </c>
      <c r="N170" s="90" t="s">
        <v>315</v>
      </c>
      <c r="O170" s="75" t="s">
        <v>316</v>
      </c>
      <c r="P170" s="20"/>
      <c r="Q170" s="20"/>
      <c r="R170" s="20"/>
      <c r="S170" s="20"/>
      <c r="T170" s="22"/>
      <c r="U170" s="22"/>
      <c r="V170" s="35"/>
      <c r="W170" s="30"/>
    </row>
    <row r="171" spans="1:23">
      <c r="A171" s="19"/>
      <c r="B171" s="20"/>
      <c r="C171" s="20"/>
      <c r="D171" s="24"/>
      <c r="E171" s="25"/>
      <c r="F171" s="77"/>
      <c r="G171" s="24"/>
      <c r="H171" s="24"/>
      <c r="I171" s="90" t="s">
        <v>318</v>
      </c>
      <c r="J171" s="38">
        <f>J179</f>
        <v>0.16888888888888892</v>
      </c>
      <c r="K171" s="38">
        <f>J180</f>
        <v>0.16888888888888892</v>
      </c>
      <c r="L171" s="38">
        <f>K179</f>
        <v>0.34888888888888897</v>
      </c>
      <c r="M171" s="38">
        <f>K180</f>
        <v>0</v>
      </c>
      <c r="N171" s="38">
        <f>L179</f>
        <v>1</v>
      </c>
      <c r="O171" s="38">
        <f>L180</f>
        <v>0</v>
      </c>
      <c r="P171" s="20"/>
      <c r="Q171" s="20"/>
      <c r="R171" s="20"/>
      <c r="S171" s="20"/>
      <c r="T171" s="22"/>
      <c r="U171" s="22"/>
      <c r="V171" s="35"/>
      <c r="W171" s="30"/>
    </row>
    <row r="172" spans="1:23">
      <c r="A172" s="19"/>
      <c r="B172" s="20"/>
      <c r="C172" s="20"/>
      <c r="D172" s="24"/>
      <c r="E172" s="25"/>
      <c r="F172" s="77"/>
      <c r="G172" s="24"/>
      <c r="H172" s="24"/>
      <c r="I172" s="90" t="s">
        <v>319</v>
      </c>
      <c r="J172" s="38">
        <f>J181</f>
        <v>0.33</v>
      </c>
      <c r="K172" s="38">
        <f>J182</f>
        <v>0.33</v>
      </c>
      <c r="L172" s="38">
        <f>K181</f>
        <v>0.66</v>
      </c>
      <c r="M172" s="38">
        <f>K182</f>
        <v>0</v>
      </c>
      <c r="N172" s="38">
        <f>L181</f>
        <v>1</v>
      </c>
      <c r="O172" s="38">
        <f>L182</f>
        <v>0</v>
      </c>
      <c r="P172" s="20"/>
      <c r="Q172" s="20"/>
      <c r="R172" s="20"/>
      <c r="S172" s="20"/>
      <c r="T172" s="22"/>
      <c r="U172" s="22"/>
      <c r="V172" s="35"/>
      <c r="W172" s="30"/>
    </row>
    <row r="173" spans="1:23">
      <c r="A173" s="19"/>
      <c r="B173" s="20"/>
      <c r="C173" s="20"/>
      <c r="D173" s="24"/>
      <c r="E173" s="25"/>
      <c r="F173" s="77"/>
      <c r="G173" s="24"/>
      <c r="H173" s="24"/>
      <c r="I173" s="90" t="s">
        <v>320</v>
      </c>
      <c r="J173" s="38">
        <f>J183</f>
        <v>0.28307692307692311</v>
      </c>
      <c r="K173" s="38">
        <f>J184</f>
        <v>0.28307692307692311</v>
      </c>
      <c r="L173" s="38">
        <f>K183</f>
        <v>0.61230769230769233</v>
      </c>
      <c r="M173" s="38">
        <f>K184</f>
        <v>0</v>
      </c>
      <c r="N173" s="38">
        <f>L183</f>
        <v>1</v>
      </c>
      <c r="O173" s="38">
        <f>L184</f>
        <v>0</v>
      </c>
      <c r="P173" s="20"/>
      <c r="Q173" s="20"/>
      <c r="R173" s="20"/>
      <c r="S173" s="20"/>
      <c r="T173" s="22"/>
      <c r="U173" s="22"/>
      <c r="V173" s="35"/>
      <c r="W173" s="30"/>
    </row>
    <row r="174" spans="1:23">
      <c r="A174" s="19"/>
      <c r="B174" s="20"/>
      <c r="C174" s="20"/>
      <c r="D174" s="24"/>
      <c r="E174" s="25"/>
      <c r="F174" s="77"/>
      <c r="G174" s="24"/>
      <c r="H174" s="24"/>
      <c r="I174" s="90" t="s">
        <v>321</v>
      </c>
      <c r="J174" s="38">
        <f>J185</f>
        <v>0.21461538461538462</v>
      </c>
      <c r="K174" s="38">
        <f>J186</f>
        <v>0.21461538461538462</v>
      </c>
      <c r="L174" s="38">
        <f>K185</f>
        <v>0.59833333333333349</v>
      </c>
      <c r="M174" s="38">
        <f>K186</f>
        <v>0</v>
      </c>
      <c r="N174" s="38">
        <f>L185</f>
        <v>1</v>
      </c>
      <c r="O174" s="38">
        <f>L186</f>
        <v>0</v>
      </c>
      <c r="P174" s="20"/>
      <c r="Q174" s="20"/>
      <c r="R174" s="20"/>
      <c r="S174" s="20"/>
      <c r="T174" s="22"/>
      <c r="U174" s="22"/>
      <c r="V174" s="35"/>
      <c r="W174" s="30"/>
    </row>
    <row r="175" spans="1:23">
      <c r="A175" s="19"/>
      <c r="B175" s="20"/>
      <c r="C175" s="20"/>
      <c r="D175" s="24"/>
      <c r="E175" s="25"/>
      <c r="F175" s="77"/>
      <c r="G175" s="24"/>
      <c r="H175" s="24"/>
      <c r="I175" s="90" t="s">
        <v>322</v>
      </c>
      <c r="J175" s="38">
        <f>J187</f>
        <v>0.26269230769230772</v>
      </c>
      <c r="K175" s="38">
        <f>J188</f>
        <v>0.26115384615384618</v>
      </c>
      <c r="L175" s="38">
        <f>K187</f>
        <v>0.65038461538461534</v>
      </c>
      <c r="M175" s="38">
        <f>K188</f>
        <v>0</v>
      </c>
      <c r="N175" s="38">
        <f>L187</f>
        <v>1</v>
      </c>
      <c r="O175" s="38">
        <f>L188</f>
        <v>0</v>
      </c>
      <c r="P175" s="20"/>
      <c r="Q175" s="20"/>
      <c r="R175" s="20"/>
      <c r="S175" s="20"/>
      <c r="T175" s="22"/>
      <c r="U175" s="22"/>
      <c r="V175" s="35"/>
      <c r="W175" s="30"/>
    </row>
    <row r="176" spans="1:23">
      <c r="A176" s="19"/>
      <c r="B176" s="20"/>
      <c r="C176" s="20"/>
      <c r="D176" s="24"/>
      <c r="E176" s="25"/>
      <c r="F176" s="77"/>
      <c r="G176" s="24"/>
      <c r="H176" s="24"/>
      <c r="I176" s="90" t="s">
        <v>323</v>
      </c>
      <c r="J176" s="38">
        <f>J189</f>
        <v>0.13200000000000001</v>
      </c>
      <c r="K176" s="38">
        <f>J190</f>
        <v>0.13200000000000001</v>
      </c>
      <c r="L176" s="38">
        <f>K189</f>
        <v>0.624</v>
      </c>
      <c r="M176" s="38">
        <f>K190</f>
        <v>0</v>
      </c>
      <c r="N176" s="38">
        <f>L189</f>
        <v>1</v>
      </c>
      <c r="O176" s="38">
        <f>L190</f>
        <v>0</v>
      </c>
      <c r="P176" s="20"/>
      <c r="Q176" s="20"/>
      <c r="R176" s="20"/>
      <c r="S176" s="20"/>
      <c r="T176" s="22"/>
      <c r="U176" s="22"/>
      <c r="V176" s="35"/>
      <c r="W176" s="30"/>
    </row>
    <row r="177" spans="1:23">
      <c r="A177" s="19"/>
      <c r="B177" s="20"/>
      <c r="C177" s="20"/>
      <c r="D177" s="24"/>
      <c r="E177" s="25"/>
      <c r="F177" s="77"/>
      <c r="G177" s="24"/>
      <c r="H177" s="24"/>
      <c r="I177" s="90" t="s">
        <v>324</v>
      </c>
      <c r="J177" s="38">
        <f>J191</f>
        <v>0.33200000000000002</v>
      </c>
      <c r="K177" s="38">
        <f>J192</f>
        <v>0.22600000000000003</v>
      </c>
      <c r="L177" s="38">
        <f>K191</f>
        <v>0.8640000000000001</v>
      </c>
      <c r="M177" s="38">
        <f>K192</f>
        <v>0</v>
      </c>
      <c r="N177" s="38">
        <f>L191</f>
        <v>1</v>
      </c>
      <c r="O177" s="38">
        <f>L192</f>
        <v>0</v>
      </c>
      <c r="P177" s="20"/>
      <c r="Q177" s="20"/>
      <c r="R177" s="20"/>
      <c r="S177" s="20"/>
      <c r="T177" s="22"/>
      <c r="U177" s="22"/>
      <c r="V177" s="35"/>
      <c r="W177" s="30"/>
    </row>
    <row r="178" spans="1:23">
      <c r="A178" s="19"/>
      <c r="B178" s="20"/>
      <c r="C178" s="20"/>
      <c r="D178" s="24"/>
      <c r="E178" s="25"/>
      <c r="F178" s="77"/>
      <c r="G178" s="24"/>
      <c r="H178" s="24"/>
      <c r="I178" s="20"/>
      <c r="J178" s="20"/>
      <c r="K178" s="20"/>
      <c r="L178" s="20"/>
      <c r="M178" s="20"/>
      <c r="N178" s="20"/>
      <c r="O178" s="20"/>
      <c r="P178" s="20"/>
      <c r="Q178" s="20"/>
      <c r="R178" s="20"/>
      <c r="S178" s="20"/>
      <c r="T178" s="22"/>
      <c r="U178" s="22"/>
      <c r="V178" s="35"/>
      <c r="W178" s="30"/>
    </row>
    <row r="179" spans="1:23">
      <c r="A179" s="19"/>
      <c r="B179" s="20"/>
      <c r="C179" s="20"/>
      <c r="D179" s="24"/>
      <c r="E179" s="25"/>
      <c r="F179" s="77"/>
      <c r="G179" s="24"/>
      <c r="H179" s="24" t="s">
        <v>325</v>
      </c>
      <c r="I179" s="20">
        <v>9</v>
      </c>
      <c r="J179" s="38">
        <f>(I3+I5+I7+I9+I11+I13+I15+I17+I19)/9</f>
        <v>0.16888888888888892</v>
      </c>
      <c r="K179" s="38">
        <f t="shared" ref="K179:L180" si="462">(J3+J5+J7+J9+J11+J13+J15+J17+J19)/9</f>
        <v>0.34888888888888897</v>
      </c>
      <c r="L179" s="38">
        <f t="shared" si="462"/>
        <v>1</v>
      </c>
      <c r="M179" s="20"/>
      <c r="N179" s="20"/>
      <c r="O179" s="20"/>
      <c r="P179" s="20"/>
      <c r="Q179" s="20"/>
      <c r="R179" s="20"/>
      <c r="S179" s="20"/>
      <c r="T179" s="22"/>
      <c r="U179" s="22"/>
      <c r="V179" s="35"/>
      <c r="W179" s="30"/>
    </row>
    <row r="180" spans="1:23">
      <c r="A180" s="19"/>
      <c r="B180" s="20"/>
      <c r="C180" s="20"/>
      <c r="D180" s="24"/>
      <c r="E180" s="25"/>
      <c r="F180" s="77"/>
      <c r="G180" s="24"/>
      <c r="H180" s="24"/>
      <c r="I180" s="20"/>
      <c r="J180" s="38">
        <f>(I4+I6+I8+I10+I12+I14+I16+I18+I20)/9</f>
        <v>0.16888888888888892</v>
      </c>
      <c r="K180" s="38">
        <f t="shared" si="462"/>
        <v>0</v>
      </c>
      <c r="L180" s="38">
        <f t="shared" si="462"/>
        <v>0</v>
      </c>
      <c r="M180" s="20"/>
      <c r="N180" s="20"/>
      <c r="O180" s="20"/>
      <c r="P180" s="20"/>
      <c r="Q180" s="20"/>
      <c r="R180" s="20"/>
      <c r="S180" s="20"/>
      <c r="T180" s="22"/>
      <c r="U180" s="22"/>
      <c r="V180" s="35"/>
      <c r="W180" s="30"/>
    </row>
    <row r="181" spans="1:23">
      <c r="A181" s="19"/>
      <c r="B181" s="20"/>
      <c r="C181" s="20"/>
      <c r="D181" s="24"/>
      <c r="E181" s="25"/>
      <c r="F181" s="77"/>
      <c r="G181" s="24"/>
      <c r="H181" s="24" t="s">
        <v>326</v>
      </c>
      <c r="I181" s="20">
        <v>4</v>
      </c>
      <c r="J181" s="75">
        <f>(I21+I23+I25+I27)/4</f>
        <v>0.33</v>
      </c>
      <c r="K181" s="75">
        <f t="shared" ref="K181:L182" si="463">(J21+J23+J25+J27)/4</f>
        <v>0.66</v>
      </c>
      <c r="L181" s="75">
        <f t="shared" si="463"/>
        <v>1</v>
      </c>
      <c r="M181" s="20"/>
      <c r="N181" s="20"/>
      <c r="O181" s="20"/>
      <c r="P181" s="20"/>
      <c r="Q181" s="20"/>
      <c r="R181" s="20"/>
      <c r="S181" s="20"/>
      <c r="T181" s="22"/>
      <c r="U181" s="22"/>
      <c r="V181" s="35"/>
      <c r="W181" s="30"/>
    </row>
    <row r="182" spans="1:23">
      <c r="J182" s="75">
        <f>(I22+I24+I26+I28)/4</f>
        <v>0.33</v>
      </c>
      <c r="K182" s="75">
        <f t="shared" si="463"/>
        <v>0</v>
      </c>
      <c r="L182" s="75">
        <f t="shared" si="463"/>
        <v>0</v>
      </c>
    </row>
    <row r="183" spans="1:23">
      <c r="H183" s="44" t="s">
        <v>327</v>
      </c>
      <c r="I183" s="28">
        <v>13</v>
      </c>
      <c r="J183" s="74">
        <f>(I29+I31+I33+I35+I37+I39+I41+I43+I45+I47+I49+I51+I53)/13</f>
        <v>0.28307692307692311</v>
      </c>
      <c r="K183" s="74">
        <f t="shared" ref="K183:L184" si="464">(J29+J31+J33+J35+J37+J39+J41+J43+J45+J47+J49+J51+J53)/13</f>
        <v>0.61230769230769233</v>
      </c>
      <c r="L183" s="74">
        <f t="shared" si="464"/>
        <v>1</v>
      </c>
    </row>
    <row r="184" spans="1:23">
      <c r="J184" s="74">
        <f>(I30+I32+I34+I36+I38+I40+I42+I44+I46+I48+I50+I52+I54)/13</f>
        <v>0.28307692307692311</v>
      </c>
      <c r="K184" s="74">
        <f t="shared" si="464"/>
        <v>0</v>
      </c>
      <c r="L184" s="74">
        <f t="shared" si="464"/>
        <v>0</v>
      </c>
    </row>
    <row r="185" spans="1:23">
      <c r="H185" s="44" t="s">
        <v>328</v>
      </c>
      <c r="I185" s="28">
        <v>13</v>
      </c>
      <c r="J185" s="76">
        <f>(I55+I57+I59+I61+I63+I65+I67+I69+I71+I73+I75+I77+I79)/13</f>
        <v>0.21461538461538462</v>
      </c>
      <c r="K185" s="76">
        <f t="shared" ref="K185:L186" si="465">(J55+J57+J59+J61+J63+J65+J67+J69+J71+J73+J75+J77)/12</f>
        <v>0.59833333333333349</v>
      </c>
      <c r="L185" s="76">
        <f t="shared" si="465"/>
        <v>1</v>
      </c>
    </row>
    <row r="186" spans="1:23">
      <c r="J186" s="76">
        <f>(I56+I58+I60+I62+I64+I66+I68+I70+I72+I74+I76+I78+I80)/13</f>
        <v>0.21461538461538462</v>
      </c>
      <c r="K186" s="76">
        <f t="shared" si="465"/>
        <v>0</v>
      </c>
      <c r="L186" s="76">
        <f t="shared" si="465"/>
        <v>0</v>
      </c>
    </row>
    <row r="187" spans="1:23">
      <c r="H187" s="44" t="s">
        <v>329</v>
      </c>
      <c r="I187" s="28">
        <v>26</v>
      </c>
      <c r="J187" s="74">
        <f>(I81+I83+I85+I87+I89+I91+I93+I95+I97+I99+I101+I103+I105+I107+I109+I111+I113+I115+I117+I119+I121+I123+I125+I127+I129+I131)/26</f>
        <v>0.26269230769230772</v>
      </c>
      <c r="K187" s="74">
        <f t="shared" ref="K187:L188" si="466">(J81+J83+J85+J87+J89+J91+J93+J95+J97+J99+J101+J103+J105+J107+J109+J111+J113+J115+J117+J119+J121+J123+J125+J127+J129+J131)/26</f>
        <v>0.65038461538461534</v>
      </c>
      <c r="L187" s="74">
        <f t="shared" si="466"/>
        <v>1</v>
      </c>
    </row>
    <row r="188" spans="1:23">
      <c r="J188" s="74">
        <f>(I82+I84+I86+I88+I90+I92+I94+I96+I98+I100+I102+I104+I106+I108+I110+I112+I114+I116+I118+I120+I122+I124+I126+I128+I130+I132)/26</f>
        <v>0.26115384615384618</v>
      </c>
      <c r="K188" s="74">
        <f t="shared" si="466"/>
        <v>0</v>
      </c>
      <c r="L188" s="74">
        <f t="shared" si="466"/>
        <v>0</v>
      </c>
    </row>
    <row r="189" spans="1:23">
      <c r="H189" s="44" t="s">
        <v>330</v>
      </c>
      <c r="I189" s="28">
        <v>5</v>
      </c>
      <c r="J189" s="76">
        <f>(I133+I135+I137+I139+I141)/5</f>
        <v>0.13200000000000001</v>
      </c>
      <c r="K189" s="76">
        <f t="shared" ref="K189:L190" si="467">(J133+J135+J137+J139+J141)/5</f>
        <v>0.624</v>
      </c>
      <c r="L189" s="76">
        <f t="shared" si="467"/>
        <v>1</v>
      </c>
    </row>
    <row r="190" spans="1:23">
      <c r="J190" s="76">
        <f>(I134+I136+I138+I140+I142)/5</f>
        <v>0.13200000000000001</v>
      </c>
      <c r="K190" s="76">
        <f t="shared" si="467"/>
        <v>0</v>
      </c>
      <c r="L190" s="76">
        <f t="shared" si="467"/>
        <v>0</v>
      </c>
    </row>
    <row r="191" spans="1:23">
      <c r="H191" s="44" t="s">
        <v>331</v>
      </c>
      <c r="I191" s="28">
        <v>5</v>
      </c>
      <c r="J191" s="74">
        <f>(I143+I145+I147+I149+I151)/5</f>
        <v>0.33200000000000002</v>
      </c>
      <c r="K191" s="74">
        <f t="shared" ref="K191:L192" si="468">(J143+J145+J147+J149+J151)/5</f>
        <v>0.8640000000000001</v>
      </c>
      <c r="L191" s="74">
        <f t="shared" si="468"/>
        <v>1</v>
      </c>
    </row>
    <row r="192" spans="1:23">
      <c r="J192" s="74">
        <f>(I144+I146+I148+I150+I152)/5</f>
        <v>0.22600000000000003</v>
      </c>
      <c r="K192" s="74">
        <f t="shared" si="468"/>
        <v>0</v>
      </c>
      <c r="L192" s="74">
        <f t="shared" si="468"/>
        <v>0</v>
      </c>
    </row>
    <row r="195" spans="4:18">
      <c r="D195" s="79"/>
      <c r="E195" s="80"/>
      <c r="F195" s="79"/>
      <c r="G195" s="79"/>
      <c r="H195" s="79"/>
      <c r="I195" s="81"/>
      <c r="J195" s="81"/>
      <c r="K195" s="81"/>
      <c r="L195" s="81"/>
      <c r="M195" s="81"/>
      <c r="N195" s="81"/>
      <c r="O195" s="81"/>
      <c r="P195" s="81"/>
      <c r="Q195" s="81"/>
      <c r="R195" s="81"/>
    </row>
    <row r="198" spans="4:18">
      <c r="J198" s="75" t="s">
        <v>317</v>
      </c>
      <c r="K198" s="75" t="s">
        <v>312</v>
      </c>
      <c r="L198" s="90" t="s">
        <v>313</v>
      </c>
      <c r="M198" s="75" t="s">
        <v>314</v>
      </c>
      <c r="N198" s="90" t="s">
        <v>315</v>
      </c>
      <c r="O198" s="75" t="s">
        <v>316</v>
      </c>
    </row>
    <row r="199" spans="4:18">
      <c r="I199" s="91" t="s">
        <v>332</v>
      </c>
      <c r="J199" s="74">
        <f>J217</f>
        <v>0.19800000000000001</v>
      </c>
      <c r="K199" s="74">
        <f>J218</f>
        <v>0.19800000000000001</v>
      </c>
      <c r="L199" s="74">
        <f>K217</f>
        <v>0.69600000000000006</v>
      </c>
      <c r="M199" s="74">
        <v>0</v>
      </c>
      <c r="N199" s="74">
        <v>1</v>
      </c>
      <c r="O199" s="74">
        <v>0</v>
      </c>
    </row>
    <row r="200" spans="4:18">
      <c r="I200" s="91" t="s">
        <v>333</v>
      </c>
      <c r="J200" s="74">
        <f>J219</f>
        <v>4.1250000000000002E-2</v>
      </c>
      <c r="K200" s="74">
        <f>J220</f>
        <v>4.1250000000000002E-2</v>
      </c>
      <c r="L200" s="74">
        <f>K219</f>
        <v>0.4325</v>
      </c>
      <c r="M200" s="74">
        <v>0</v>
      </c>
      <c r="N200" s="74">
        <v>1</v>
      </c>
      <c r="O200" s="74">
        <v>0</v>
      </c>
    </row>
    <row r="201" spans="4:18">
      <c r="I201" s="91" t="s">
        <v>334</v>
      </c>
      <c r="J201" s="74">
        <f>J221</f>
        <v>0.24750000000000003</v>
      </c>
      <c r="K201" s="74">
        <f>J222</f>
        <v>0.24750000000000003</v>
      </c>
      <c r="L201" s="74">
        <f>K221</f>
        <v>0.62000000000000011</v>
      </c>
      <c r="M201" s="74">
        <v>0</v>
      </c>
      <c r="N201" s="74">
        <v>1</v>
      </c>
      <c r="O201" s="74">
        <v>0</v>
      </c>
    </row>
    <row r="202" spans="4:18">
      <c r="I202" s="91" t="s">
        <v>335</v>
      </c>
      <c r="J202" s="74">
        <f>J223</f>
        <v>0.23125000000000004</v>
      </c>
      <c r="K202" s="74">
        <f>J224</f>
        <v>0.23125000000000004</v>
      </c>
      <c r="L202" s="74">
        <f>K223</f>
        <v>0.43750000000000006</v>
      </c>
      <c r="M202" s="74">
        <v>0</v>
      </c>
      <c r="N202" s="74">
        <v>1</v>
      </c>
      <c r="O202" s="74">
        <v>0</v>
      </c>
    </row>
    <row r="203" spans="4:18">
      <c r="I203" s="91" t="s">
        <v>336</v>
      </c>
      <c r="J203" s="74">
        <f>J225</f>
        <v>0.27500000000000002</v>
      </c>
      <c r="K203" s="74">
        <f>J226</f>
        <v>0.27500000000000002</v>
      </c>
      <c r="L203" s="74">
        <f>K225</f>
        <v>0.60000000000000009</v>
      </c>
      <c r="M203" s="74">
        <v>0</v>
      </c>
      <c r="N203" s="74">
        <v>1</v>
      </c>
      <c r="O203" s="74">
        <v>0</v>
      </c>
    </row>
    <row r="204" spans="4:18">
      <c r="I204" s="91" t="s">
        <v>337</v>
      </c>
      <c r="J204" s="74">
        <f>J227</f>
        <v>0.36000000000000004</v>
      </c>
      <c r="K204" s="74">
        <f>J228</f>
        <v>0.36000000000000004</v>
      </c>
      <c r="L204" s="74">
        <f>K227</f>
        <v>0.55333333333333334</v>
      </c>
      <c r="M204" s="74">
        <v>0</v>
      </c>
      <c r="N204" s="74">
        <v>1</v>
      </c>
      <c r="O204" s="74">
        <v>0</v>
      </c>
    </row>
    <row r="205" spans="4:18">
      <c r="I205" s="91" t="s">
        <v>338</v>
      </c>
      <c r="J205" s="74">
        <f>J229</f>
        <v>0.41200000000000003</v>
      </c>
      <c r="K205" s="74">
        <f>J230</f>
        <v>0.36399999999999999</v>
      </c>
      <c r="L205" s="74">
        <f>K229</f>
        <v>0.78400000000000003</v>
      </c>
      <c r="M205" s="74">
        <v>0</v>
      </c>
      <c r="N205" s="74">
        <v>1</v>
      </c>
      <c r="O205" s="74">
        <v>0</v>
      </c>
    </row>
    <row r="206" spans="4:18">
      <c r="I206" s="91" t="s">
        <v>339</v>
      </c>
      <c r="J206" s="74">
        <f>J231</f>
        <v>0.23800000000000004</v>
      </c>
      <c r="K206" s="74">
        <f>J232</f>
        <v>0.23800000000000004</v>
      </c>
      <c r="L206" s="74">
        <f>K231</f>
        <v>0.56600000000000006</v>
      </c>
      <c r="M206" s="74">
        <v>0</v>
      </c>
      <c r="N206" s="74">
        <v>1</v>
      </c>
      <c r="O206" s="74">
        <v>0</v>
      </c>
    </row>
    <row r="207" spans="4:18">
      <c r="I207" s="91" t="s">
        <v>340</v>
      </c>
      <c r="J207" s="74">
        <f>J233</f>
        <v>0.33</v>
      </c>
      <c r="K207" s="74">
        <f>J234</f>
        <v>0.33</v>
      </c>
      <c r="L207" s="74">
        <f>K233</f>
        <v>0.66</v>
      </c>
      <c r="M207" s="74">
        <v>0</v>
      </c>
      <c r="N207" s="74">
        <v>1</v>
      </c>
      <c r="O207" s="74">
        <v>0</v>
      </c>
    </row>
    <row r="208" spans="4:18">
      <c r="I208" s="91" t="s">
        <v>341</v>
      </c>
      <c r="J208" s="74">
        <f>J235</f>
        <v>0.29750000000000004</v>
      </c>
      <c r="K208" s="74">
        <f>J236</f>
        <v>0.29750000000000004</v>
      </c>
      <c r="L208" s="74">
        <f>K235</f>
        <v>0.74500000000000011</v>
      </c>
      <c r="M208" s="74">
        <v>0</v>
      </c>
      <c r="N208" s="74">
        <v>1</v>
      </c>
      <c r="O208" s="74">
        <v>0</v>
      </c>
    </row>
    <row r="209" spans="7:15">
      <c r="I209" s="91" t="s">
        <v>342</v>
      </c>
      <c r="J209" s="74">
        <f>J237</f>
        <v>0.26666666666666666</v>
      </c>
      <c r="K209" s="74">
        <f>J238</f>
        <v>0.26666666666666666</v>
      </c>
      <c r="L209" s="74">
        <f>K237</f>
        <v>0.76666666666666661</v>
      </c>
      <c r="M209" s="74">
        <v>0</v>
      </c>
      <c r="N209" s="74">
        <v>1</v>
      </c>
      <c r="O209" s="74">
        <v>0</v>
      </c>
    </row>
    <row r="210" spans="7:15">
      <c r="I210" s="91" t="s">
        <v>343</v>
      </c>
      <c r="J210" s="74">
        <f>J239</f>
        <v>0.33</v>
      </c>
      <c r="K210" s="74">
        <f>J240</f>
        <v>0.33</v>
      </c>
      <c r="L210" s="74">
        <f>K239</f>
        <v>0.66</v>
      </c>
      <c r="M210" s="74">
        <v>0</v>
      </c>
      <c r="N210" s="74">
        <v>1</v>
      </c>
      <c r="O210" s="74">
        <v>0</v>
      </c>
    </row>
    <row r="211" spans="7:15">
      <c r="I211" s="91" t="s">
        <v>344</v>
      </c>
      <c r="J211" s="74">
        <f>J241</f>
        <v>0.16500000000000001</v>
      </c>
      <c r="K211" s="74">
        <f>J242</f>
        <v>0</v>
      </c>
      <c r="L211" s="74">
        <f>K241</f>
        <v>0.83000000000000007</v>
      </c>
      <c r="M211" s="74">
        <v>0</v>
      </c>
      <c r="N211" s="74">
        <v>1</v>
      </c>
      <c r="O211" s="74">
        <v>0</v>
      </c>
    </row>
    <row r="212" spans="7:15">
      <c r="I212" s="91" t="s">
        <v>345</v>
      </c>
      <c r="J212" s="74">
        <f>J243</f>
        <v>0.33</v>
      </c>
      <c r="K212" s="74">
        <f>J244</f>
        <v>0.33</v>
      </c>
      <c r="L212" s="74">
        <f>K243</f>
        <v>0.66</v>
      </c>
      <c r="M212" s="74">
        <v>0</v>
      </c>
      <c r="N212" s="74">
        <v>1</v>
      </c>
      <c r="O212" s="74">
        <v>0</v>
      </c>
    </row>
    <row r="213" spans="7:15">
      <c r="I213" s="91"/>
      <c r="J213" s="74"/>
      <c r="K213" s="74"/>
      <c r="L213" s="74"/>
      <c r="M213" s="74"/>
      <c r="N213" s="74"/>
      <c r="O213" s="74"/>
    </row>
    <row r="217" spans="7:15">
      <c r="G217" s="44" t="s">
        <v>332</v>
      </c>
      <c r="I217" s="28">
        <v>10</v>
      </c>
      <c r="J217" s="74">
        <f>(I29+I87+I93+I95+I97+I105+I135+I137+I139+I141)/10</f>
        <v>0.19800000000000001</v>
      </c>
      <c r="K217" s="74">
        <f t="shared" ref="K217:L218" si="469">(J29+J87+J93+J95+J97+J105+J135+J137+J139+J141)/10</f>
        <v>0.69600000000000006</v>
      </c>
      <c r="L217" s="74">
        <f t="shared" si="469"/>
        <v>1</v>
      </c>
    </row>
    <row r="218" spans="7:15">
      <c r="J218" s="74">
        <f>(I30+I88+I94+I96+I98+I106+I136+I138+I140+I142)/10</f>
        <v>0.19800000000000001</v>
      </c>
      <c r="K218" s="74">
        <f t="shared" si="469"/>
        <v>0</v>
      </c>
      <c r="L218" s="74">
        <f t="shared" si="469"/>
        <v>0</v>
      </c>
    </row>
    <row r="219" spans="7:15">
      <c r="G219" s="44" t="s">
        <v>333</v>
      </c>
      <c r="I219" s="28">
        <v>8</v>
      </c>
      <c r="J219" s="74">
        <f>(I5+I15+I47+I69+I71+I83+I89+I133)/8</f>
        <v>4.1250000000000002E-2</v>
      </c>
      <c r="K219" s="74">
        <f t="shared" ref="K219:L220" si="470">(J5+J15+J47+J69+J71+J83+J89+J133)/8</f>
        <v>0.4325</v>
      </c>
      <c r="L219" s="74">
        <f t="shared" si="470"/>
        <v>1</v>
      </c>
    </row>
    <row r="220" spans="7:15">
      <c r="J220" s="74">
        <f>(I6+I16+I48+I70+I72+I84+I90+I134)/8</f>
        <v>4.1250000000000002E-2</v>
      </c>
      <c r="K220" s="74">
        <f t="shared" si="470"/>
        <v>0</v>
      </c>
      <c r="L220" s="74">
        <f t="shared" si="470"/>
        <v>0</v>
      </c>
    </row>
    <row r="221" spans="7:15">
      <c r="G221" s="44" t="s">
        <v>334</v>
      </c>
      <c r="I221" s="28">
        <v>8</v>
      </c>
      <c r="J221" s="74">
        <f>(I41+I55+I61+I63+I65+I73+I75+I123)/8</f>
        <v>0.24750000000000003</v>
      </c>
      <c r="K221" s="74">
        <f t="shared" ref="K221:L222" si="471">(J41+J55+J61+J63+J65+J73+J75+J123)/8</f>
        <v>0.62000000000000011</v>
      </c>
      <c r="L221" s="74">
        <f t="shared" si="471"/>
        <v>1</v>
      </c>
    </row>
    <row r="222" spans="7:15">
      <c r="J222" s="74">
        <f>(I42+I56+I62+I64+I66+I74+I76+I124)/8</f>
        <v>0.24750000000000003</v>
      </c>
      <c r="K222" s="74">
        <f t="shared" si="471"/>
        <v>0</v>
      </c>
      <c r="L222" s="74">
        <f t="shared" si="471"/>
        <v>0</v>
      </c>
    </row>
    <row r="223" spans="7:15">
      <c r="G223" s="44" t="s">
        <v>335</v>
      </c>
      <c r="I223" s="28">
        <v>8</v>
      </c>
      <c r="J223" s="74">
        <f>(I3+I7+I11+I13+I17+I21+I23+I25)/8</f>
        <v>0.23125000000000004</v>
      </c>
      <c r="K223" s="74">
        <f t="shared" ref="K223:L224" si="472">(J3+J7+J11+J13+J17+J21+J23+J25)/8</f>
        <v>0.43750000000000006</v>
      </c>
      <c r="L223" s="74">
        <f t="shared" si="472"/>
        <v>1</v>
      </c>
    </row>
    <row r="224" spans="7:15">
      <c r="J224" s="74">
        <f>(I4+I8+I12+I14+I18+I22+I24+I26)/8</f>
        <v>0.23125000000000004</v>
      </c>
      <c r="K224" s="74">
        <f t="shared" si="472"/>
        <v>0</v>
      </c>
      <c r="L224" s="74">
        <f t="shared" si="472"/>
        <v>0</v>
      </c>
    </row>
    <row r="225" spans="7:12">
      <c r="G225" s="44" t="s">
        <v>336</v>
      </c>
      <c r="I225" s="28">
        <v>6</v>
      </c>
      <c r="J225" s="74">
        <f>(I9+I19+I27+I53+I91+I131)/6</f>
        <v>0.27500000000000002</v>
      </c>
      <c r="K225" s="74">
        <f t="shared" ref="K225:L226" si="473">(J9+J19+J27+J53+J91+J131)/6</f>
        <v>0.60000000000000009</v>
      </c>
      <c r="L225" s="74">
        <f t="shared" si="473"/>
        <v>1</v>
      </c>
    </row>
    <row r="226" spans="7:12">
      <c r="J226" s="74">
        <f>(I10+I20+I28+I54+I92+I132)/6</f>
        <v>0.27500000000000002</v>
      </c>
      <c r="K226" s="74">
        <f t="shared" si="473"/>
        <v>0</v>
      </c>
      <c r="L226" s="74">
        <f t="shared" si="473"/>
        <v>0</v>
      </c>
    </row>
    <row r="227" spans="7:12">
      <c r="G227" s="44" t="s">
        <v>337</v>
      </c>
      <c r="I227" s="28">
        <v>6</v>
      </c>
      <c r="J227" s="74">
        <f>(I35+I37+I39+I43+I45+I49)/6</f>
        <v>0.36000000000000004</v>
      </c>
      <c r="K227" s="74">
        <f t="shared" ref="K227:L228" si="474">(J35+J37+J39+J43+J45+J49)/6</f>
        <v>0.55333333333333334</v>
      </c>
      <c r="L227" s="74">
        <f t="shared" si="474"/>
        <v>1</v>
      </c>
    </row>
    <row r="228" spans="7:12">
      <c r="J228" s="74">
        <f>(I36+I38+I40+I44+I46+I50)/6</f>
        <v>0.36000000000000004</v>
      </c>
      <c r="K228" s="74">
        <f t="shared" si="474"/>
        <v>0</v>
      </c>
      <c r="L228" s="74">
        <f t="shared" si="474"/>
        <v>0</v>
      </c>
    </row>
    <row r="229" spans="7:12">
      <c r="G229" s="44" t="s">
        <v>338</v>
      </c>
      <c r="I229" s="28">
        <v>5</v>
      </c>
      <c r="J229" s="74">
        <f>(I99+I117+I119+I147+I149)/5</f>
        <v>0.41200000000000003</v>
      </c>
      <c r="K229" s="74">
        <f t="shared" ref="K229:L230" si="475">(J99+J117+J119+J147+J149)/5</f>
        <v>0.78400000000000003</v>
      </c>
      <c r="L229" s="74">
        <f t="shared" si="475"/>
        <v>1</v>
      </c>
    </row>
    <row r="230" spans="7:12">
      <c r="J230" s="74">
        <f>(I100+I118+I120+I148+I150)/5</f>
        <v>0.36399999999999999</v>
      </c>
      <c r="K230" s="74">
        <f t="shared" si="475"/>
        <v>0</v>
      </c>
      <c r="L230" s="74">
        <f t="shared" si="475"/>
        <v>0</v>
      </c>
    </row>
    <row r="231" spans="7:12">
      <c r="G231" s="44" t="s">
        <v>90</v>
      </c>
      <c r="I231" s="28">
        <v>5</v>
      </c>
      <c r="J231" s="74">
        <f>(I77+I101+I103+I127+I151)/5</f>
        <v>0.23800000000000004</v>
      </c>
      <c r="K231" s="74">
        <f t="shared" ref="K231:L232" si="476">(J77+J101+J103+J127+J151)/5</f>
        <v>0.56600000000000006</v>
      </c>
      <c r="L231" s="74">
        <f t="shared" si="476"/>
        <v>1</v>
      </c>
    </row>
    <row r="232" spans="7:12">
      <c r="J232" s="74">
        <f>(I78+I102+I104+I128+I152)/5</f>
        <v>0.23800000000000004</v>
      </c>
      <c r="K232" s="74">
        <f t="shared" si="476"/>
        <v>0</v>
      </c>
      <c r="L232" s="74">
        <f t="shared" si="476"/>
        <v>0</v>
      </c>
    </row>
    <row r="233" spans="7:12">
      <c r="G233" s="44" t="s">
        <v>340</v>
      </c>
      <c r="I233" s="28">
        <v>4</v>
      </c>
      <c r="J233" s="74">
        <f>(I59+I67+I81+I107)/4</f>
        <v>0.33</v>
      </c>
      <c r="K233" s="74">
        <f t="shared" ref="K233:L234" si="477">(J59+J67+J81+J107)/4</f>
        <v>0.66</v>
      </c>
      <c r="L233" s="74">
        <f t="shared" si="477"/>
        <v>1</v>
      </c>
    </row>
    <row r="234" spans="7:12">
      <c r="J234" s="74">
        <f>(I60+I68+I82+I108)/4</f>
        <v>0.33</v>
      </c>
      <c r="K234" s="74">
        <f t="shared" si="477"/>
        <v>0</v>
      </c>
      <c r="L234" s="74">
        <f t="shared" si="477"/>
        <v>0</v>
      </c>
    </row>
    <row r="235" spans="7:12">
      <c r="G235" s="44" t="s">
        <v>341</v>
      </c>
      <c r="I235" s="28">
        <v>4</v>
      </c>
      <c r="J235" s="74">
        <f>(I31+I33+I85+I125)/4</f>
        <v>0.29750000000000004</v>
      </c>
      <c r="K235" s="74">
        <f t="shared" ref="K235:L236" si="478">(J31+J33+J85+J125)/4</f>
        <v>0.74500000000000011</v>
      </c>
      <c r="L235" s="74">
        <f t="shared" si="478"/>
        <v>1</v>
      </c>
    </row>
    <row r="236" spans="7:12">
      <c r="J236" s="74">
        <f>(I32+I34+I86+I126)/4</f>
        <v>0.29750000000000004</v>
      </c>
      <c r="K236" s="74">
        <f t="shared" si="478"/>
        <v>0</v>
      </c>
      <c r="L236" s="74">
        <f t="shared" si="478"/>
        <v>0</v>
      </c>
    </row>
    <row r="237" spans="7:12">
      <c r="G237" s="44" t="s">
        <v>342</v>
      </c>
      <c r="I237" s="28">
        <v>3</v>
      </c>
      <c r="J237" s="74">
        <f>(I109+I111+I113)/3</f>
        <v>0.26666666666666666</v>
      </c>
      <c r="K237" s="74">
        <f t="shared" ref="K237:L238" si="479">(J109+J111+J113)/3</f>
        <v>0.76666666666666661</v>
      </c>
      <c r="L237" s="74">
        <f t="shared" si="479"/>
        <v>1</v>
      </c>
    </row>
    <row r="238" spans="7:12">
      <c r="J238" s="74">
        <f>(I110+I112+I114)/3</f>
        <v>0.26666666666666666</v>
      </c>
      <c r="K238" s="74">
        <f t="shared" si="479"/>
        <v>0</v>
      </c>
      <c r="L238" s="74">
        <f t="shared" si="479"/>
        <v>0</v>
      </c>
    </row>
    <row r="239" spans="7:12">
      <c r="G239" s="44" t="s">
        <v>343</v>
      </c>
      <c r="I239" s="28">
        <v>3</v>
      </c>
      <c r="J239" s="74">
        <f>(I57+I121+I129)/3</f>
        <v>0.33</v>
      </c>
      <c r="K239" s="74">
        <f t="shared" ref="K239:L240" si="480">(J57+J121+J129)/3</f>
        <v>0.66</v>
      </c>
      <c r="L239" s="74">
        <f t="shared" si="480"/>
        <v>1</v>
      </c>
    </row>
    <row r="240" spans="7:12">
      <c r="J240" s="74">
        <f>(I58+I122+I130)/3</f>
        <v>0.33</v>
      </c>
      <c r="K240" s="74">
        <f t="shared" si="480"/>
        <v>0</v>
      </c>
      <c r="L240" s="74">
        <f t="shared" si="480"/>
        <v>0</v>
      </c>
    </row>
    <row r="241" spans="7:12">
      <c r="G241" s="44" t="s">
        <v>344</v>
      </c>
      <c r="I241" s="28">
        <v>2</v>
      </c>
      <c r="J241" s="74">
        <f>(I143+I145)/2</f>
        <v>0.16500000000000001</v>
      </c>
      <c r="K241" s="74">
        <f t="shared" ref="K241:L242" si="481">(J143+J145)/2</f>
        <v>0.83000000000000007</v>
      </c>
      <c r="L241" s="74">
        <f t="shared" si="481"/>
        <v>1</v>
      </c>
    </row>
    <row r="242" spans="7:12">
      <c r="J242" s="74">
        <f>(I144+I146)/2</f>
        <v>0</v>
      </c>
      <c r="K242" s="74">
        <f t="shared" si="481"/>
        <v>0</v>
      </c>
      <c r="L242" s="74">
        <f t="shared" si="481"/>
        <v>0</v>
      </c>
    </row>
    <row r="243" spans="7:12">
      <c r="G243" s="44" t="s">
        <v>345</v>
      </c>
      <c r="I243" s="28">
        <v>1</v>
      </c>
      <c r="J243" s="74">
        <f>I51</f>
        <v>0.33</v>
      </c>
      <c r="K243" s="74">
        <f t="shared" ref="K243:L244" si="482">J51</f>
        <v>0.66</v>
      </c>
      <c r="L243" s="74">
        <f t="shared" si="482"/>
        <v>1</v>
      </c>
    </row>
    <row r="244" spans="7:12">
      <c r="J244" s="74">
        <f>I52</f>
        <v>0.33</v>
      </c>
      <c r="K244" s="74">
        <f t="shared" si="482"/>
        <v>0</v>
      </c>
      <c r="L244" s="74">
        <f t="shared" si="482"/>
        <v>0</v>
      </c>
    </row>
    <row r="245" spans="7:12">
      <c r="G245" s="44" t="s">
        <v>346</v>
      </c>
      <c r="I245" s="28">
        <v>1</v>
      </c>
      <c r="J245" s="74">
        <f>I79</f>
        <v>0</v>
      </c>
      <c r="K245" s="74">
        <f t="shared" ref="K245:L246" si="483">J79</f>
        <v>0</v>
      </c>
      <c r="L245" s="74">
        <f t="shared" si="483"/>
        <v>0</v>
      </c>
    </row>
    <row r="246" spans="7:12">
      <c r="J246" s="74">
        <f>I80</f>
        <v>0</v>
      </c>
      <c r="K246" s="74">
        <f t="shared" si="483"/>
        <v>0</v>
      </c>
      <c r="L246" s="74">
        <f t="shared" si="483"/>
        <v>0</v>
      </c>
    </row>
    <row r="247" spans="7:12">
      <c r="G247" s="44">
        <v>15</v>
      </c>
    </row>
  </sheetData>
  <protectedRanges>
    <protectedRange sqref="D17:D18" name="Rango2" securityDescriptor="O:WDG:WDD:(D;;CC;;;AC)"/>
    <protectedRange sqref="D19:D20" name="Rango2_1" securityDescriptor="O:WDG:WDD:(D;;CC;;;AC)"/>
    <protectedRange sqref="F17:F18" name="Rango2_2" securityDescriptor="O:WDG:WDD:(D;;CC;;;AC)"/>
    <protectedRange sqref="F19" name="Rango2_3" securityDescriptor="O:WDG:WDD:(D;;CC;;;AC)"/>
  </protectedRanges>
  <autoFilter ref="A2:Y163" xr:uid="{9161CB7F-4724-4357-98FA-A7B44CA378DB}">
    <filterColumn colId="6" showButton="0"/>
  </autoFilter>
  <mergeCells count="594">
    <mergeCell ref="B133:B142"/>
    <mergeCell ref="B1:C1"/>
    <mergeCell ref="D1:X1"/>
    <mergeCell ref="G2:H2"/>
    <mergeCell ref="A3:A152"/>
    <mergeCell ref="B3:B20"/>
    <mergeCell ref="C3:C6"/>
    <mergeCell ref="D3:D4"/>
    <mergeCell ref="E3:E4"/>
    <mergeCell ref="F3:F4"/>
    <mergeCell ref="G3:G4"/>
    <mergeCell ref="C7:C10"/>
    <mergeCell ref="D7:D8"/>
    <mergeCell ref="E7:E8"/>
    <mergeCell ref="F7:F8"/>
    <mergeCell ref="G7:G8"/>
    <mergeCell ref="P7:P10"/>
    <mergeCell ref="V3:V4"/>
    <mergeCell ref="W3:W20"/>
    <mergeCell ref="X3:X4"/>
    <mergeCell ref="D5:D6"/>
    <mergeCell ref="E5:E6"/>
    <mergeCell ref="F5:F6"/>
    <mergeCell ref="G5:G6"/>
    <mergeCell ref="U5:U6"/>
    <mergeCell ref="V5:V6"/>
    <mergeCell ref="X5:X6"/>
    <mergeCell ref="P3:P6"/>
    <mergeCell ref="Q3:Q6"/>
    <mergeCell ref="R3:R6"/>
    <mergeCell ref="S3:S6"/>
    <mergeCell ref="T3:T20"/>
    <mergeCell ref="U3:U4"/>
    <mergeCell ref="Q7:Q10"/>
    <mergeCell ref="R7:R10"/>
    <mergeCell ref="U19:U20"/>
    <mergeCell ref="V7:V8"/>
    <mergeCell ref="X7:X14"/>
    <mergeCell ref="X15:X16"/>
    <mergeCell ref="D9:D10"/>
    <mergeCell ref="E9:E10"/>
    <mergeCell ref="F9:F10"/>
    <mergeCell ref="G9:G10"/>
    <mergeCell ref="U9:U10"/>
    <mergeCell ref="V9:V10"/>
    <mergeCell ref="Q11:Q16"/>
    <mergeCell ref="R11:R16"/>
    <mergeCell ref="S7:S10"/>
    <mergeCell ref="U7:U8"/>
    <mergeCell ref="U15:U16"/>
    <mergeCell ref="V15:V16"/>
    <mergeCell ref="V11:V12"/>
    <mergeCell ref="V13:V14"/>
    <mergeCell ref="C17:C20"/>
    <mergeCell ref="D17:D18"/>
    <mergeCell ref="E17:E18"/>
    <mergeCell ref="F17:F18"/>
    <mergeCell ref="G17:G18"/>
    <mergeCell ref="P17:P20"/>
    <mergeCell ref="Q17:Q20"/>
    <mergeCell ref="S11:S16"/>
    <mergeCell ref="U11:U12"/>
    <mergeCell ref="D13:D14"/>
    <mergeCell ref="E13:E14"/>
    <mergeCell ref="F13:F14"/>
    <mergeCell ref="G13:G14"/>
    <mergeCell ref="U13:U14"/>
    <mergeCell ref="D15:D16"/>
    <mergeCell ref="C11:C16"/>
    <mergeCell ref="D11:D12"/>
    <mergeCell ref="E11:E12"/>
    <mergeCell ref="F11:F12"/>
    <mergeCell ref="G11:G12"/>
    <mergeCell ref="P11:P16"/>
    <mergeCell ref="E15:E16"/>
    <mergeCell ref="F15:F16"/>
    <mergeCell ref="G15:G16"/>
    <mergeCell ref="W21:W28"/>
    <mergeCell ref="X21:X22"/>
    <mergeCell ref="X23:X24"/>
    <mergeCell ref="X25:X26"/>
    <mergeCell ref="X27:X28"/>
    <mergeCell ref="V19:V20"/>
    <mergeCell ref="B21:B28"/>
    <mergeCell ref="C21:C28"/>
    <mergeCell ref="D21:D22"/>
    <mergeCell ref="E21:E22"/>
    <mergeCell ref="F21:F22"/>
    <mergeCell ref="G21:G22"/>
    <mergeCell ref="P21:P28"/>
    <mergeCell ref="Q21:Q28"/>
    <mergeCell ref="R21:R28"/>
    <mergeCell ref="R17:R20"/>
    <mergeCell ref="S17:S20"/>
    <mergeCell ref="U17:U18"/>
    <mergeCell ref="V17:V18"/>
    <mergeCell ref="X17:X20"/>
    <mergeCell ref="D19:D20"/>
    <mergeCell ref="E19:E20"/>
    <mergeCell ref="F19:F20"/>
    <mergeCell ref="G19:G20"/>
    <mergeCell ref="D23:D24"/>
    <mergeCell ref="E23:E24"/>
    <mergeCell ref="F23:F24"/>
    <mergeCell ref="G23:G24"/>
    <mergeCell ref="U23:U24"/>
    <mergeCell ref="V23:V24"/>
    <mergeCell ref="S21:S28"/>
    <mergeCell ref="T21:T28"/>
    <mergeCell ref="U21:U22"/>
    <mergeCell ref="V21:V22"/>
    <mergeCell ref="D27:D28"/>
    <mergeCell ref="E27:E28"/>
    <mergeCell ref="F27:F28"/>
    <mergeCell ref="G27:G28"/>
    <mergeCell ref="U27:U28"/>
    <mergeCell ref="V27:V28"/>
    <mergeCell ref="D25:D26"/>
    <mergeCell ref="E25:E26"/>
    <mergeCell ref="F25:F26"/>
    <mergeCell ref="G25:G26"/>
    <mergeCell ref="U25:U26"/>
    <mergeCell ref="V25:V26"/>
    <mergeCell ref="V29:V30"/>
    <mergeCell ref="W29:W54"/>
    <mergeCell ref="X29:X32"/>
    <mergeCell ref="D31:D32"/>
    <mergeCell ref="E31:E32"/>
    <mergeCell ref="F31:F32"/>
    <mergeCell ref="G31:G32"/>
    <mergeCell ref="U31:U32"/>
    <mergeCell ref="V31:V32"/>
    <mergeCell ref="D33:D34"/>
    <mergeCell ref="P29:P42"/>
    <mergeCell ref="Q29:Q42"/>
    <mergeCell ref="R29:R42"/>
    <mergeCell ref="S29:S42"/>
    <mergeCell ref="T29:T54"/>
    <mergeCell ref="U29:U30"/>
    <mergeCell ref="U33:U34"/>
    <mergeCell ref="U43:U44"/>
    <mergeCell ref="R53:R54"/>
    <mergeCell ref="S53:S54"/>
    <mergeCell ref="D29:D30"/>
    <mergeCell ref="E29:E30"/>
    <mergeCell ref="F29:F30"/>
    <mergeCell ref="G29:G30"/>
    <mergeCell ref="V33:V34"/>
    <mergeCell ref="X33:X40"/>
    <mergeCell ref="D35:D36"/>
    <mergeCell ref="E35:E36"/>
    <mergeCell ref="F35:F36"/>
    <mergeCell ref="G35:G36"/>
    <mergeCell ref="U35:U36"/>
    <mergeCell ref="V35:V36"/>
    <mergeCell ref="D37:D38"/>
    <mergeCell ref="E37:E38"/>
    <mergeCell ref="E33:E34"/>
    <mergeCell ref="F33:F34"/>
    <mergeCell ref="G33:G34"/>
    <mergeCell ref="F37:F38"/>
    <mergeCell ref="G37:G38"/>
    <mergeCell ref="U37:U38"/>
    <mergeCell ref="V37:V38"/>
    <mergeCell ref="D39:D40"/>
    <mergeCell ref="E39:E40"/>
    <mergeCell ref="F39:F40"/>
    <mergeCell ref="G39:G40"/>
    <mergeCell ref="U39:U40"/>
    <mergeCell ref="V39:V40"/>
    <mergeCell ref="V43:V44"/>
    <mergeCell ref="D45:D46"/>
    <mergeCell ref="E45:E46"/>
    <mergeCell ref="F45:F46"/>
    <mergeCell ref="G45:G46"/>
    <mergeCell ref="U45:U46"/>
    <mergeCell ref="V45:V46"/>
    <mergeCell ref="X41:X46"/>
    <mergeCell ref="C43:C52"/>
    <mergeCell ref="D43:D44"/>
    <mergeCell ref="E43:E44"/>
    <mergeCell ref="F43:F44"/>
    <mergeCell ref="G43:G44"/>
    <mergeCell ref="P43:P52"/>
    <mergeCell ref="Q43:Q52"/>
    <mergeCell ref="R43:R52"/>
    <mergeCell ref="S43:S52"/>
    <mergeCell ref="D41:D42"/>
    <mergeCell ref="E41:E42"/>
    <mergeCell ref="F41:F42"/>
    <mergeCell ref="G41:G42"/>
    <mergeCell ref="U41:U42"/>
    <mergeCell ref="V41:V42"/>
    <mergeCell ref="C29:C42"/>
    <mergeCell ref="X47:X52"/>
    <mergeCell ref="D49:D50"/>
    <mergeCell ref="E49:E50"/>
    <mergeCell ref="F49:F50"/>
    <mergeCell ref="G49:G50"/>
    <mergeCell ref="U49:U50"/>
    <mergeCell ref="V49:V50"/>
    <mergeCell ref="D51:D52"/>
    <mergeCell ref="E51:E52"/>
    <mergeCell ref="F51:F52"/>
    <mergeCell ref="D47:D48"/>
    <mergeCell ref="E47:E48"/>
    <mergeCell ref="F47:F48"/>
    <mergeCell ref="G47:G48"/>
    <mergeCell ref="U47:U48"/>
    <mergeCell ref="V47:V48"/>
    <mergeCell ref="G51:G52"/>
    <mergeCell ref="U51:U52"/>
    <mergeCell ref="V51:V52"/>
    <mergeCell ref="C53:C54"/>
    <mergeCell ref="D53:D54"/>
    <mergeCell ref="E53:E54"/>
    <mergeCell ref="F53:F54"/>
    <mergeCell ref="G53:G54"/>
    <mergeCell ref="P53:P54"/>
    <mergeCell ref="Q53:Q54"/>
    <mergeCell ref="U53:U54"/>
    <mergeCell ref="V53:V54"/>
    <mergeCell ref="X53:X54"/>
    <mergeCell ref="B55:B80"/>
    <mergeCell ref="C55:C60"/>
    <mergeCell ref="D55:D56"/>
    <mergeCell ref="E55:E56"/>
    <mergeCell ref="F55:F56"/>
    <mergeCell ref="G55:G56"/>
    <mergeCell ref="P55:P60"/>
    <mergeCell ref="B29:B54"/>
    <mergeCell ref="V61:V62"/>
    <mergeCell ref="D63:D64"/>
    <mergeCell ref="E63:E64"/>
    <mergeCell ref="F63:F64"/>
    <mergeCell ref="G63:G64"/>
    <mergeCell ref="U63:U64"/>
    <mergeCell ref="V63:V64"/>
    <mergeCell ref="F59:F60"/>
    <mergeCell ref="G59:G60"/>
    <mergeCell ref="U59:U60"/>
    <mergeCell ref="V59:V60"/>
    <mergeCell ref="D61:D62"/>
    <mergeCell ref="E61:E62"/>
    <mergeCell ref="F61:F62"/>
    <mergeCell ref="G61:G62"/>
    <mergeCell ref="D59:D60"/>
    <mergeCell ref="E59:E60"/>
    <mergeCell ref="Q55:Q60"/>
    <mergeCell ref="R55:R60"/>
    <mergeCell ref="S55:S60"/>
    <mergeCell ref="T55:T80"/>
    <mergeCell ref="U55:U56"/>
    <mergeCell ref="V55:V56"/>
    <mergeCell ref="U71:U72"/>
    <mergeCell ref="V71:V72"/>
    <mergeCell ref="G67:G68"/>
    <mergeCell ref="U67:U68"/>
    <mergeCell ref="V67:V68"/>
    <mergeCell ref="D69:D70"/>
    <mergeCell ref="E69:E70"/>
    <mergeCell ref="F69:F70"/>
    <mergeCell ref="G69:G70"/>
    <mergeCell ref="U69:U70"/>
    <mergeCell ref="V69:V70"/>
    <mergeCell ref="D67:D68"/>
    <mergeCell ref="E67:E68"/>
    <mergeCell ref="F67:F68"/>
    <mergeCell ref="Q61:Q72"/>
    <mergeCell ref="V77:V78"/>
    <mergeCell ref="C73:C78"/>
    <mergeCell ref="D73:D74"/>
    <mergeCell ref="E73:E74"/>
    <mergeCell ref="F73:F74"/>
    <mergeCell ref="G73:G74"/>
    <mergeCell ref="P73:P78"/>
    <mergeCell ref="D71:D72"/>
    <mergeCell ref="E71:E72"/>
    <mergeCell ref="F71:F72"/>
    <mergeCell ref="G71:G72"/>
    <mergeCell ref="C61:C72"/>
    <mergeCell ref="P61:P72"/>
    <mergeCell ref="F77:F78"/>
    <mergeCell ref="G77:G78"/>
    <mergeCell ref="X63:X74"/>
    <mergeCell ref="D65:D66"/>
    <mergeCell ref="E65:E66"/>
    <mergeCell ref="F65:F66"/>
    <mergeCell ref="G65:G66"/>
    <mergeCell ref="U65:U66"/>
    <mergeCell ref="V65:V66"/>
    <mergeCell ref="R61:R72"/>
    <mergeCell ref="S61:S72"/>
    <mergeCell ref="Q73:Q78"/>
    <mergeCell ref="R73:R78"/>
    <mergeCell ref="S73:S78"/>
    <mergeCell ref="U73:U74"/>
    <mergeCell ref="V73:V74"/>
    <mergeCell ref="D75:D76"/>
    <mergeCell ref="E75:E76"/>
    <mergeCell ref="F75:F76"/>
    <mergeCell ref="G75:G76"/>
    <mergeCell ref="U75:U76"/>
    <mergeCell ref="U77:U78"/>
    <mergeCell ref="U61:U62"/>
    <mergeCell ref="Q79:Q80"/>
    <mergeCell ref="R79:R80"/>
    <mergeCell ref="S79:S80"/>
    <mergeCell ref="U79:U80"/>
    <mergeCell ref="V79:V80"/>
    <mergeCell ref="X79:X80"/>
    <mergeCell ref="C79:C80"/>
    <mergeCell ref="D79:D80"/>
    <mergeCell ref="E79:E80"/>
    <mergeCell ref="F79:F80"/>
    <mergeCell ref="G79:G80"/>
    <mergeCell ref="P79:P80"/>
    <mergeCell ref="W55:W80"/>
    <mergeCell ref="X55:X62"/>
    <mergeCell ref="D57:D58"/>
    <mergeCell ref="E57:E58"/>
    <mergeCell ref="F57:F58"/>
    <mergeCell ref="G57:G58"/>
    <mergeCell ref="U57:U58"/>
    <mergeCell ref="V57:V58"/>
    <mergeCell ref="V75:V76"/>
    <mergeCell ref="X75:X78"/>
    <mergeCell ref="D77:D78"/>
    <mergeCell ref="E77:E78"/>
    <mergeCell ref="X81:X86"/>
    <mergeCell ref="D83:D84"/>
    <mergeCell ref="E83:E84"/>
    <mergeCell ref="F83:F84"/>
    <mergeCell ref="G83:G84"/>
    <mergeCell ref="U83:U84"/>
    <mergeCell ref="V83:V84"/>
    <mergeCell ref="D85:D86"/>
    <mergeCell ref="P81:P116"/>
    <mergeCell ref="Q81:Q116"/>
    <mergeCell ref="R81:R116"/>
    <mergeCell ref="S81:S116"/>
    <mergeCell ref="T81:T132"/>
    <mergeCell ref="U81:U82"/>
    <mergeCell ref="U85:U86"/>
    <mergeCell ref="U91:U92"/>
    <mergeCell ref="R117:R122"/>
    <mergeCell ref="S117:S122"/>
    <mergeCell ref="D81:D82"/>
    <mergeCell ref="E81:E82"/>
    <mergeCell ref="F81:F82"/>
    <mergeCell ref="G81:G82"/>
    <mergeCell ref="E85:E86"/>
    <mergeCell ref="F85:F86"/>
    <mergeCell ref="V85:V86"/>
    <mergeCell ref="D87:D88"/>
    <mergeCell ref="E87:E88"/>
    <mergeCell ref="F87:F88"/>
    <mergeCell ref="G87:G88"/>
    <mergeCell ref="U87:U88"/>
    <mergeCell ref="V87:V88"/>
    <mergeCell ref="V81:V82"/>
    <mergeCell ref="W81:W132"/>
    <mergeCell ref="G85:G86"/>
    <mergeCell ref="G91:G92"/>
    <mergeCell ref="V91:V92"/>
    <mergeCell ref="D93:D94"/>
    <mergeCell ref="E93:E94"/>
    <mergeCell ref="F93:F94"/>
    <mergeCell ref="G93:G94"/>
    <mergeCell ref="U93:U94"/>
    <mergeCell ref="V93:V94"/>
    <mergeCell ref="V107:V108"/>
    <mergeCell ref="V117:V118"/>
    <mergeCell ref="D127:D128"/>
    <mergeCell ref="E127:E128"/>
    <mergeCell ref="F127:F128"/>
    <mergeCell ref="G127:G128"/>
    <mergeCell ref="X87:X92"/>
    <mergeCell ref="D89:D90"/>
    <mergeCell ref="E89:E90"/>
    <mergeCell ref="F89:F90"/>
    <mergeCell ref="G89:G90"/>
    <mergeCell ref="U89:U90"/>
    <mergeCell ref="V89:V90"/>
    <mergeCell ref="D91:D92"/>
    <mergeCell ref="E91:E92"/>
    <mergeCell ref="F91:F92"/>
    <mergeCell ref="X93:X100"/>
    <mergeCell ref="D95:D96"/>
    <mergeCell ref="E95:E96"/>
    <mergeCell ref="F95:F96"/>
    <mergeCell ref="G95:G96"/>
    <mergeCell ref="U95:U96"/>
    <mergeCell ref="V95:V96"/>
    <mergeCell ref="E97:E98"/>
    <mergeCell ref="F97:F98"/>
    <mergeCell ref="G97:G98"/>
    <mergeCell ref="U97:U98"/>
    <mergeCell ref="V97:V98"/>
    <mergeCell ref="D99:D100"/>
    <mergeCell ref="E99:E100"/>
    <mergeCell ref="F99:F100"/>
    <mergeCell ref="G99:G100"/>
    <mergeCell ref="U99:U100"/>
    <mergeCell ref="V99:V100"/>
    <mergeCell ref="X101:X108"/>
    <mergeCell ref="D103:D104"/>
    <mergeCell ref="E103:E104"/>
    <mergeCell ref="F103:F104"/>
    <mergeCell ref="G103:G104"/>
    <mergeCell ref="U103:U104"/>
    <mergeCell ref="V103:V104"/>
    <mergeCell ref="D105:D106"/>
    <mergeCell ref="E105:E106"/>
    <mergeCell ref="F105:F106"/>
    <mergeCell ref="D101:D102"/>
    <mergeCell ref="E101:E102"/>
    <mergeCell ref="F101:F102"/>
    <mergeCell ref="G101:G102"/>
    <mergeCell ref="U101:U102"/>
    <mergeCell ref="V101:V102"/>
    <mergeCell ref="G105:G106"/>
    <mergeCell ref="U105:U106"/>
    <mergeCell ref="V105:V106"/>
    <mergeCell ref="D107:D108"/>
    <mergeCell ref="E107:E108"/>
    <mergeCell ref="F107:F108"/>
    <mergeCell ref="G107:G108"/>
    <mergeCell ref="U107:U108"/>
    <mergeCell ref="X109:X116"/>
    <mergeCell ref="D111:D114"/>
    <mergeCell ref="E111:E114"/>
    <mergeCell ref="G111:G114"/>
    <mergeCell ref="U111:U114"/>
    <mergeCell ref="V111:V114"/>
    <mergeCell ref="D115:D116"/>
    <mergeCell ref="E115:E116"/>
    <mergeCell ref="F115:F116"/>
    <mergeCell ref="D109:D110"/>
    <mergeCell ref="E109:E110"/>
    <mergeCell ref="F109:F110"/>
    <mergeCell ref="G109:G110"/>
    <mergeCell ref="U109:U110"/>
    <mergeCell ref="V109:V110"/>
    <mergeCell ref="G115:G116"/>
    <mergeCell ref="U115:U116"/>
    <mergeCell ref="V115:V116"/>
    <mergeCell ref="C117:C122"/>
    <mergeCell ref="D117:D118"/>
    <mergeCell ref="E117:E118"/>
    <mergeCell ref="F117:F118"/>
    <mergeCell ref="G117:G118"/>
    <mergeCell ref="P117:P122"/>
    <mergeCell ref="Q117:Q122"/>
    <mergeCell ref="C81:C116"/>
    <mergeCell ref="U117:U118"/>
    <mergeCell ref="F111:F112"/>
    <mergeCell ref="F113:F114"/>
    <mergeCell ref="D97:D98"/>
    <mergeCell ref="X117:X122"/>
    <mergeCell ref="D119:D120"/>
    <mergeCell ref="E119:E120"/>
    <mergeCell ref="F119:F120"/>
    <mergeCell ref="G119:G120"/>
    <mergeCell ref="U119:U120"/>
    <mergeCell ref="V119:V120"/>
    <mergeCell ref="D121:D122"/>
    <mergeCell ref="E121:E122"/>
    <mergeCell ref="F121:F122"/>
    <mergeCell ref="G121:G122"/>
    <mergeCell ref="U121:U122"/>
    <mergeCell ref="V121:V122"/>
    <mergeCell ref="C123:C124"/>
    <mergeCell ref="D123:D124"/>
    <mergeCell ref="E123:E124"/>
    <mergeCell ref="F123:F124"/>
    <mergeCell ref="G123:G124"/>
    <mergeCell ref="X123:X132"/>
    <mergeCell ref="C125:C126"/>
    <mergeCell ref="D125:D126"/>
    <mergeCell ref="E125:E126"/>
    <mergeCell ref="F125:F126"/>
    <mergeCell ref="G125:G126"/>
    <mergeCell ref="P125:P126"/>
    <mergeCell ref="Q125:Q126"/>
    <mergeCell ref="R125:R126"/>
    <mergeCell ref="S125:S126"/>
    <mergeCell ref="P123:P124"/>
    <mergeCell ref="Q123:Q124"/>
    <mergeCell ref="R123:R124"/>
    <mergeCell ref="S123:S124"/>
    <mergeCell ref="U123:U124"/>
    <mergeCell ref="V123:V124"/>
    <mergeCell ref="U125:U126"/>
    <mergeCell ref="V125:V126"/>
    <mergeCell ref="C127:C132"/>
    <mergeCell ref="P127:P132"/>
    <mergeCell ref="Q127:Q132"/>
    <mergeCell ref="R127:R132"/>
    <mergeCell ref="E131:E132"/>
    <mergeCell ref="F131:F132"/>
    <mergeCell ref="G131:G132"/>
    <mergeCell ref="U131:U132"/>
    <mergeCell ref="V131:V132"/>
    <mergeCell ref="C133:C142"/>
    <mergeCell ref="D133:D134"/>
    <mergeCell ref="E133:E134"/>
    <mergeCell ref="F133:F134"/>
    <mergeCell ref="S127:S132"/>
    <mergeCell ref="U127:U128"/>
    <mergeCell ref="V127:V128"/>
    <mergeCell ref="D129:D130"/>
    <mergeCell ref="E129:E130"/>
    <mergeCell ref="F129:F130"/>
    <mergeCell ref="G129:G130"/>
    <mergeCell ref="U129:U130"/>
    <mergeCell ref="V129:V130"/>
    <mergeCell ref="D131:D132"/>
    <mergeCell ref="E141:E142"/>
    <mergeCell ref="F141:F142"/>
    <mergeCell ref="B81:B132"/>
    <mergeCell ref="X133:X142"/>
    <mergeCell ref="D135:D136"/>
    <mergeCell ref="E135:E136"/>
    <mergeCell ref="F135:F136"/>
    <mergeCell ref="G135:G136"/>
    <mergeCell ref="U135:U136"/>
    <mergeCell ref="V135:V136"/>
    <mergeCell ref="G133:G134"/>
    <mergeCell ref="P133:P142"/>
    <mergeCell ref="Q133:Q142"/>
    <mergeCell ref="R133:R142"/>
    <mergeCell ref="S133:S142"/>
    <mergeCell ref="T133:T142"/>
    <mergeCell ref="D137:D138"/>
    <mergeCell ref="E137:E138"/>
    <mergeCell ref="F137:F138"/>
    <mergeCell ref="G137:G138"/>
    <mergeCell ref="U137:U138"/>
    <mergeCell ref="V137:V138"/>
    <mergeCell ref="U133:U134"/>
    <mergeCell ref="V133:V134"/>
    <mergeCell ref="W133:W142"/>
    <mergeCell ref="D141:D142"/>
    <mergeCell ref="G141:G142"/>
    <mergeCell ref="U141:U142"/>
    <mergeCell ref="V141:V142"/>
    <mergeCell ref="D139:D140"/>
    <mergeCell ref="E139:E140"/>
    <mergeCell ref="F139:F140"/>
    <mergeCell ref="G139:G140"/>
    <mergeCell ref="U139:U140"/>
    <mergeCell ref="V139:V140"/>
    <mergeCell ref="B143:B152"/>
    <mergeCell ref="C143:C152"/>
    <mergeCell ref="D143:D144"/>
    <mergeCell ref="E143:E144"/>
    <mergeCell ref="F143:F144"/>
    <mergeCell ref="G143:G144"/>
    <mergeCell ref="E147:E148"/>
    <mergeCell ref="F147:F148"/>
    <mergeCell ref="G147:G148"/>
    <mergeCell ref="V143:V144"/>
    <mergeCell ref="W143:W152"/>
    <mergeCell ref="X143:X148"/>
    <mergeCell ref="D145:D146"/>
    <mergeCell ref="E145:E146"/>
    <mergeCell ref="F145:F146"/>
    <mergeCell ref="G145:G146"/>
    <mergeCell ref="U145:U146"/>
    <mergeCell ref="V145:V146"/>
    <mergeCell ref="D147:D148"/>
    <mergeCell ref="P143:P152"/>
    <mergeCell ref="Q143:Q152"/>
    <mergeCell ref="R143:R152"/>
    <mergeCell ref="S143:S152"/>
    <mergeCell ref="T143:T152"/>
    <mergeCell ref="U143:U144"/>
    <mergeCell ref="U147:U148"/>
    <mergeCell ref="L156:O156"/>
    <mergeCell ref="X149:X152"/>
    <mergeCell ref="D151:D152"/>
    <mergeCell ref="E151:E152"/>
    <mergeCell ref="F151:F152"/>
    <mergeCell ref="G151:G152"/>
    <mergeCell ref="U151:U152"/>
    <mergeCell ref="V151:V152"/>
    <mergeCell ref="V147:V148"/>
    <mergeCell ref="D149:D150"/>
    <mergeCell ref="E149:E150"/>
    <mergeCell ref="F149:F150"/>
    <mergeCell ref="G149:G150"/>
    <mergeCell ref="U149:U150"/>
    <mergeCell ref="V149:V150"/>
  </mergeCells>
  <conditionalFormatting sqref="L158:N158">
    <cfRule type="iconSet" priority="15">
      <iconSet iconSet="3Symbols">
        <cfvo type="percent" val="0"/>
        <cfvo type="percent" val="33"/>
        <cfvo type="percent" val="67"/>
      </iconSet>
    </cfRule>
  </conditionalFormatting>
  <conditionalFormatting sqref="T55">
    <cfRule type="colorScale" priority="8">
      <colorScale>
        <cfvo type="percent" val="45"/>
        <cfvo type="percent" val="85"/>
        <cfvo type="percent" val="100"/>
        <color rgb="FFF8696B"/>
        <color rgb="FFFFEB84"/>
        <color rgb="FF63BE7B"/>
      </colorScale>
    </cfRule>
    <cfRule type="colorScale" priority="9">
      <colorScale>
        <cfvo type="num" val="45"/>
        <cfvo type="num" val="85"/>
        <cfvo type="num" val="100"/>
        <color rgb="FFF8696B"/>
        <color rgb="FFFFEB84"/>
        <color rgb="FF63BE7B"/>
      </colorScale>
    </cfRule>
    <cfRule type="colorScale" priority="10">
      <colorScale>
        <cfvo type="num" val="0"/>
        <cfvo type="num" val="0"/>
        <cfvo type="num" val="85"/>
        <color rgb="FFF8696B"/>
        <color rgb="FFFFEB84"/>
        <color rgb="FF63BE7B"/>
      </colorScale>
    </cfRule>
  </conditionalFormatting>
  <conditionalFormatting sqref="V3">
    <cfRule type="iconSet" priority="7">
      <iconSet iconSet="3Symbols">
        <cfvo type="percent" val="0"/>
        <cfvo type="percent" val="33"/>
        <cfvo type="percent" val="67"/>
      </iconSet>
    </cfRule>
  </conditionalFormatting>
  <conditionalFormatting sqref="V143 V5 V7 V9 V11 V13 V15 V17 V19 V21 V23 V25 V27 V29 V31 V33 V35 V37 V39 V41 V43 V45 V47 V49 V51 V53 V55 V57 V59 V61 V63 V65 V67 V69 V71 V73 V75 V77 V79 V81 V83 V87 V89 V91 V93 V95 V97 V99 V101 V103 V105 V107 V109 V111:V113 V115 V117 V119 V121 V123 V125 V127 V129 V131 V133 V135 V137 V139 V141 V145 V147 V149 V151">
    <cfRule type="iconSet" priority="14">
      <iconSet iconSet="3Symbols">
        <cfvo type="percent" val="0"/>
        <cfvo type="percent" val="33"/>
        <cfvo type="percent" val="67"/>
      </iconSet>
    </cfRule>
  </conditionalFormatting>
  <conditionalFormatting sqref="W55">
    <cfRule type="colorScale" priority="1">
      <colorScale>
        <cfvo type="percent" val="45"/>
        <cfvo type="percent" val="85"/>
        <cfvo type="percent" val="100"/>
        <color rgb="FFF8696B"/>
        <color rgb="FFFFEB84"/>
        <color rgb="FF63BE7B"/>
      </colorScale>
    </cfRule>
    <cfRule type="colorScale" priority="2">
      <colorScale>
        <cfvo type="num" val="45"/>
        <cfvo type="num" val="85"/>
        <cfvo type="num" val="100"/>
        <color rgb="FFF8696B"/>
        <color rgb="FFFFEB84"/>
        <color rgb="FF63BE7B"/>
      </colorScale>
    </cfRule>
    <cfRule type="colorScale" priority="3">
      <colorScale>
        <cfvo type="num" val="0"/>
        <cfvo type="num" val="0"/>
        <cfvo type="num" val="85"/>
        <color rgb="FFF8696B"/>
        <color rgb="FFFFEB84"/>
        <color rgb="FF63BE7B"/>
      </colorScale>
    </cfRule>
  </conditionalFormatting>
  <conditionalFormatting sqref="W143">
    <cfRule type="colorScale" priority="4">
      <colorScale>
        <cfvo type="percent" val="45"/>
        <cfvo type="percent" val="85"/>
        <cfvo type="percent" val="100"/>
        <color rgb="FFF8696B"/>
        <color rgb="FFFFEB84"/>
        <color rgb="FF63BE7B"/>
      </colorScale>
    </cfRule>
    <cfRule type="colorScale" priority="5">
      <colorScale>
        <cfvo type="num" val="45"/>
        <cfvo type="num" val="85"/>
        <cfvo type="num" val="100"/>
        <color rgb="FFF8696B"/>
        <color rgb="FFFFEB84"/>
        <color rgb="FF63BE7B"/>
      </colorScale>
    </cfRule>
    <cfRule type="colorScale" priority="6">
      <colorScale>
        <cfvo type="num" val="0"/>
        <cfvo type="num" val="0"/>
        <cfvo type="num" val="85"/>
        <color rgb="FFF8696B"/>
        <color rgb="FFFFEB84"/>
        <color rgb="FF63BE7B"/>
      </colorScale>
    </cfRule>
  </conditionalFormatting>
  <printOptions headings="1"/>
  <pageMargins left="0.70866141732283472" right="0.70866141732283472" top="0.74803149606299213" bottom="0.74803149606299213" header="0.31496062992125984" footer="0.31496062992125984"/>
  <pageSetup paperSize="8" scale="4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28C11DE46F5E6A45AD3EBEF905A2EABF" ma:contentTypeVersion="1" ma:contentTypeDescription="Upload an image." ma:contentTypeScope="" ma:versionID="ad2637864ddc2165b09bfd2a2d39250d">
  <xsd:schema xmlns:xsd="http://www.w3.org/2001/XMLSchema" xmlns:xs="http://www.w3.org/2001/XMLSchema" xmlns:p="http://schemas.microsoft.com/office/2006/metadata/properties" xmlns:ns1="http://schemas.microsoft.com/sharepoint/v3" xmlns:ns2="E4F2790D-F584-4348-BAD1-0F9F53DDB9E1" xmlns:ns3="http://schemas.microsoft.com/sharepoint/v3/fields" targetNamespace="http://schemas.microsoft.com/office/2006/metadata/properties" ma:root="true" ma:fieldsID="f91ad0531e6aa64d6863518c0722de06" ns1:_="" ns2:_="" ns3:_="">
    <xsd:import namespace="http://schemas.microsoft.com/sharepoint/v3"/>
    <xsd:import namespace="E4F2790D-F584-4348-BAD1-0F9F53DDB9E1"/>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F2790D-F584-4348-BAD1-0F9F53DDB9E1"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geCreateDate xmlns="E4F2790D-F584-4348-BAD1-0F9F53DDB9E1"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918BF018-2E22-4DD7-ABC4-02B401A54626}">
  <ds:schemaRefs>
    <ds:schemaRef ds:uri="http://schemas.microsoft.com/sharepoint/v3/contenttype/forms"/>
  </ds:schemaRefs>
</ds:datastoreItem>
</file>

<file path=customXml/itemProps2.xml><?xml version="1.0" encoding="utf-8"?>
<ds:datastoreItem xmlns:ds="http://schemas.openxmlformats.org/officeDocument/2006/customXml" ds:itemID="{038F4F74-C952-443A-AAA0-6ECAEB7F1B56}"/>
</file>

<file path=customXml/itemProps3.xml><?xml version="1.0" encoding="utf-8"?>
<ds:datastoreItem xmlns:ds="http://schemas.openxmlformats.org/officeDocument/2006/customXml" ds:itemID="{21C7B1F5-ED94-41A7-A269-DFA312D11AF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PAAC 2024 METAS Y ACTIV v1</vt:lpstr>
      <vt:lpstr>Hoja1</vt:lpstr>
      <vt:lpstr>PUBLICAR v2</vt:lpstr>
      <vt:lpstr>'PAAC 2024 METAS Y ACTIV v1'!Títulos_a_imprimir</vt:lpstr>
      <vt:lpstr>'PUBLICAR v2'!Títulos_a_imprimir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Anticorrupcion y Atencion al Ciudadano  - PAAC 2024</dc:title>
  <dc:subject/>
  <dc:creator>Cenaida Jerez Ruiz</dc:creator>
  <cp:keywords/>
  <dc:description/>
  <cp:lastModifiedBy>Cenaida Jerez Ruiz</cp:lastModifiedBy>
  <cp:revision/>
  <cp:lastPrinted>2024-01-30T19:23:45Z</cp:lastPrinted>
  <dcterms:created xsi:type="dcterms:W3CDTF">2023-05-05T20:45:15Z</dcterms:created>
  <dcterms:modified xsi:type="dcterms:W3CDTF">2024-01-30T19:28:59Z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0x0101009148F5A04DDD49CBA7127AADA5FB792B00AADE34325A8B49CDA8BB4DB53328F2140028C11DE46F5E6A45AD3EBEF905A2EABF</vt:lpwstr>
  </property>
  <property fmtid="{D5CDD505-2E9C-101B-9397-08002B2CF9AE}" pid="3" name="MediaServiceImageTags">
    <vt:lpwstr/>
  </property>
  <property fmtid="{D5CDD505-2E9C-101B-9397-08002B2CF9AE}" pid="4" name="Order">
    <vt:r8>109000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